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Sheet-1'!$A$1:$E$59</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Statement-2'!$A$1:$E$42</definedName>
  </definedNames>
  <calcPr fullCalcOnLoad="1"/>
</workbook>
</file>

<file path=xl/sharedStrings.xml><?xml version="1.0" encoding="utf-8"?>
<sst xmlns="http://schemas.openxmlformats.org/spreadsheetml/2006/main" count="484" uniqueCount="209">
  <si>
    <t>NEW JERSEY INSURANCE UNDERWRITING ASSOCIATION</t>
  </si>
  <si>
    <t>BALANCE SHEET</t>
  </si>
  <si>
    <t>AT JUNE 30, 2016</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</si>
  <si>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</si>
  <si>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</si>
  <si>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</si>
  <si>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</si>
  <si>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</si>
  <si>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</si>
  <si>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</si>
  <si>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</si>
  <si>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</si>
  <si>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</si>
  <si>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</si>
  <si>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</si>
  <si>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</si>
  <si>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</si>
  <si>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</si>
  <si>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</si>
  <si>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</si>
  <si>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PAYABLE FOR SECURITIES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</si>
  <si>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</si>
  <si>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</si>
  <si>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</si>
  <si>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</si>
  <si>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</si>
  <si>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</si>
  <si>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</si>
  <si>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</si>
  <si>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</si>
  <si>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</si>
  <si>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</si>
  <si>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</si>
  <si>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</si>
  <si>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</si>
  <si>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</si>
  <si>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</si>
  <si>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2016</t>
  </si>
  <si>
    <t>TOTAL LIABILITIES PLUS EQUITY ACCOUNT</t>
  </si>
  <si>
    <t xml:space="preserve"> INCOME STATEMENT</t>
  </si>
  <si>
    <t>JUNE 30, 2016</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</si>
  <si>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</si>
  <si>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</si>
  <si>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</si>
  <si>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</si>
  <si>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</si>
  <si>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</si>
  <si>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</si>
  <si>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</si>
  <si>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</si>
  <si>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</si>
  <si>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</si>
  <si>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r>
      <t xml:space="preserve"> UNDERWRITING GAIN </t>
    </r>
    <r>
      <rPr>
        <sz val="11"/>
        <color indexed="10"/>
        <rFont val="Century Schoolbook"/>
        <family val="1"/>
      </rPr>
      <t>(LOSS)</t>
    </r>
  </si>
  <si>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</si>
  <si>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</si>
  <si>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</si>
  <si>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</si>
  <si>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</si>
  <si>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INSTALLMENT SERVICE FEE</t>
  </si>
  <si>
    <t xml:space="preserve">         TOTAL OTHER INCOME</t>
  </si>
  <si>
    <r>
      <t xml:space="preserve"> NET GAIN </t>
    </r>
    <r>
      <rPr>
        <sz val="11"/>
        <color indexed="10"/>
        <rFont val="Century Schoolbook"/>
        <family val="1"/>
      </rPr>
      <t>(LOSS)</t>
    </r>
  </si>
  <si>
    <t xml:space="preserve">     NET EQUITY - PRIOR</t>
  </si>
  <si>
    <r>
      <t xml:space="preserve">     NET GAIN </t>
    </r>
    <r>
      <rPr>
        <sz val="11"/>
        <color indexed="10"/>
        <rFont val="Century Schoolbook"/>
        <family val="1"/>
      </rPr>
      <t>(LOSS)</t>
    </r>
    <r>
      <rPr>
        <sz val="11"/>
        <rFont val="Century Schoolbook"/>
        <family val="1"/>
      </rPr>
      <t xml:space="preserve"> FOR PERIOD</t>
    </r>
  </si>
  <si>
    <t xml:space="preserve">     CHANGE IN NONADMITTED ASSETS</t>
  </si>
  <si>
    <t xml:space="preserve">     CHANGE IN NET UNREALIZED CAPITAL GAIN</t>
  </si>
  <si>
    <t>CHANGE IN EQUITY</t>
  </si>
  <si>
    <t>NET EQUITY AT JUNE 30, 2016</t>
  </si>
  <si>
    <t xml:space="preserve"> EQUITY ACCOUNT</t>
  </si>
  <si>
    <t>QTD PERIOD ENDED  JUNE 30, 2016</t>
  </si>
  <si>
    <t>POLICY YEAR 2016</t>
  </si>
  <si>
    <t>POLICY YEAR 2015</t>
  </si>
  <si>
    <t>POLICY YEAR 2014</t>
  </si>
  <si>
    <t>POLICY YEAR 2013</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</si>
  <si>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</si>
  <si>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</si>
  <si>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</si>
  <si>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</si>
  <si>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</si>
  <si>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</si>
  <si>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</si>
  <si>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</si>
  <si>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</si>
  <si>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</si>
  <si>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</si>
  <si>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</si>
  <si>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</si>
  <si>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</si>
  <si>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</si>
  <si>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</si>
  <si>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</si>
  <si>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</si>
  <si>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</si>
  <si>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</si>
  <si>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</si>
  <si>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</si>
  <si>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</si>
  <si>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</si>
  <si>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</si>
  <si>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</si>
  <si>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</si>
  <si>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</si>
  <si>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</si>
  <si>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</si>
  <si>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</si>
  <si>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</si>
  <si>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JUNE 30, 2016</t>
  </si>
  <si>
    <t>UNDERWRITING STATEMENT</t>
  </si>
  <si>
    <t>EARNED/INCURRED BASIS</t>
  </si>
  <si>
    <t>QTD PERIOD ENDING JUNE 30, 2016</t>
  </si>
  <si>
    <t/>
  </si>
  <si>
    <t>06-30-16</t>
  </si>
  <si>
    <t xml:space="preserve"> </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</si>
  <si>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</si>
  <si>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</si>
  <si>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</si>
  <si>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</si>
  <si>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</si>
  <si>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</si>
  <si>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</si>
  <si>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</si>
  <si>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</si>
  <si>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</si>
  <si>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</si>
  <si>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</si>
  <si>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</si>
  <si>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</si>
  <si>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</si>
  <si>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</si>
  <si>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</si>
  <si>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</si>
  <si>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</si>
  <si>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</si>
  <si>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</si>
  <si>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</si>
  <si>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</si>
  <si>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</si>
  <si>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</si>
  <si>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</si>
  <si>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</si>
  <si>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</si>
  <si>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</si>
  <si>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</si>
  <si>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</si>
  <si>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</si>
  <si>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</si>
  <si>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</si>
  <si>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</si>
  <si>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</si>
  <si>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</si>
  <si>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</si>
  <si>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</si>
  <si>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</si>
  <si>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</si>
  <si>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</si>
  <si>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</si>
  <si>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JUNE 30, 2016</t>
  </si>
  <si>
    <t>Underwriting Loss</t>
  </si>
  <si>
    <t>Net Loss</t>
  </si>
  <si>
    <t>STATISTICAL REPORT ON PREMIUMS</t>
  </si>
  <si>
    <t>*SEE NOTE BELOW</t>
  </si>
  <si>
    <t>WRITTEN PREMIUMS</t>
  </si>
  <si>
    <t xml:space="preserve">     FIRE</t>
  </si>
  <si>
    <t xml:space="preserve">     ALLIED </t>
  </si>
  <si>
    <t xml:space="preserve">     CRIME</t>
  </si>
  <si>
    <t xml:space="preserve">            TOTAL</t>
  </si>
  <si>
    <t>CURRENT UNEARNED PREMIUM RESERVE              @ 06-30-16</t>
  </si>
  <si>
    <t xml:space="preserve">    ALLIED </t>
  </si>
  <si>
    <t xml:space="preserve">    CRIME</t>
  </si>
  <si>
    <t>PRIOR UNEARNED PREMIUM RESERVE                     @ 03-31-16</t>
  </si>
  <si>
    <t>EARNED PREMIUM</t>
  </si>
  <si>
    <t>*Note: The Terrorism Risk Insurance Program Reauthorization Act of 2007 requires insurers to report direct earned premium for commercial business written.                                                         This amount is shown on page 8.</t>
  </si>
  <si>
    <t>PRIOR UNEARNED PREMIUM RESERVE                     @ 12-31-15</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</si>
  <si>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</si>
  <si>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</si>
  <si>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</si>
  <si>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</si>
  <si>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1Q15       </t>
    </r>
    <r>
      <rPr>
        <sz val="9"/>
        <rFont val="Century Schoolbook"/>
        <family val="1"/>
      </rPr>
      <t>$103,113</t>
    </r>
  </si>
  <si>
    <r>
      <t xml:space="preserve">       1Q16       </t>
    </r>
    <r>
      <rPr>
        <sz val="9"/>
        <rFont val="Century Schoolbook"/>
        <family val="1"/>
      </rPr>
      <t>$99,036</t>
    </r>
  </si>
  <si>
    <r>
      <t xml:space="preserve">       2Q15       </t>
    </r>
    <r>
      <rPr>
        <sz val="9"/>
        <rFont val="Century Schoolbook"/>
        <family val="1"/>
      </rPr>
      <t>$102,393</t>
    </r>
  </si>
  <si>
    <r>
      <t xml:space="preserve">       2Q16       </t>
    </r>
    <r>
      <rPr>
        <sz val="9"/>
        <rFont val="Century Schoolbook"/>
        <family val="1"/>
      </rPr>
      <t>$96,862</t>
    </r>
  </si>
  <si>
    <r>
      <t xml:space="preserve">       3Q15       </t>
    </r>
    <r>
      <rPr>
        <sz val="9"/>
        <rFont val="Century Schoolbook"/>
        <family val="1"/>
      </rPr>
      <t>$104,201</t>
    </r>
  </si>
  <si>
    <r>
      <t xml:space="preserve">       4Q15       </t>
    </r>
    <r>
      <rPr>
        <sz val="9"/>
        <rFont val="Century Schoolbook"/>
        <family val="1"/>
      </rPr>
      <t>$101,431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</si>
  <si>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</si>
  <si>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</si>
  <si>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2016</t>
  </si>
  <si>
    <t xml:space="preserve">PAID LOSSES </t>
  </si>
  <si>
    <t>Net of Salvage &amp; Subrogation Received</t>
  </si>
  <si>
    <t xml:space="preserve">      FIRE</t>
  </si>
  <si>
    <t>CURRENT CASE BASIS RESERVES (06-30-16)</t>
  </si>
  <si>
    <t xml:space="preserve">       FIRE</t>
  </si>
  <si>
    <t xml:space="preserve">       ALLIED </t>
  </si>
  <si>
    <t xml:space="preserve">       CRIME</t>
  </si>
  <si>
    <t>CURRENT I.B.N.R. RESERVES (06-30-16)</t>
  </si>
  <si>
    <t>PRIOR LOSS RESERVES (03-31-16)</t>
  </si>
  <si>
    <t>(Including I.B.N.R. Reserves)</t>
  </si>
  <si>
    <t>INCURRED LOSSES</t>
  </si>
  <si>
    <t>YTD PERIOD ENDED JUNE 30, 2016</t>
  </si>
  <si>
    <t>PRIOR LOSS RESERVES (12-31-15)</t>
  </si>
  <si>
    <t>STATISTICAL REPORT ON LOSS EXPENSES</t>
  </si>
  <si>
    <t>(INCLUDES ALLOCATED AND UNALLOCATED LOSS EXPENSES)</t>
  </si>
  <si>
    <t>LOSS EXPENSES PAID                                      (ALAE AND ULAE)</t>
  </si>
  <si>
    <t>FIRE</t>
  </si>
  <si>
    <t xml:space="preserve">ALLIED </t>
  </si>
  <si>
    <t>CRIME</t>
  </si>
  <si>
    <t>CURRENT LOSS EXPENSE RESERVES               @ 06-30-16</t>
  </si>
  <si>
    <t>PRIOR LOSS  EXPENSE RESERVES                     @ 03-31-16</t>
  </si>
  <si>
    <t>ALLIED</t>
  </si>
  <si>
    <t>ALAE &amp; ULAE LOSS EXPENSES  INCURRED</t>
  </si>
  <si>
    <t>PRIOR LOSS  EXPENSE RESERVES                     @ 12-31-15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</si>
</sst>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8">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sz val="11"/>
      <color indexed="8"/>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43">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8" fillId="0" borderId="0" xfId="59" applyNumberFormat="1" applyFont="1" applyFill="1" applyBorder="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Fill="1" applyBorder="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164" fontId="8" fillId="0" borderId="11" xfId="44" applyNumberFormat="1" applyFont="1" applyFill="1" applyBorder="1" applyAlignment="1">
      <alignment horizontal="right"/>
    </xf>
    <xf numFmtId="43" fontId="8" fillId="0" borderId="0" xfId="59" applyNumberFormat="1" applyFont="1">
      <alignment/>
      <protection/>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43" fontId="8" fillId="0" borderId="0" xfId="44" applyNumberFormat="1" applyFont="1" applyFill="1" applyBorder="1" applyAlignment="1">
      <alignment horizontal="right"/>
    </xf>
    <xf numFmtId="7" fontId="8" fillId="0" borderId="0" xfId="59" applyNumberFormat="1" applyFont="1">
      <alignment/>
      <protection/>
    </xf>
    <xf numFmtId="5" fontId="11" fillId="0" borderId="0" xfId="44" applyNumberFormat="1"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164" fontId="8" fillId="0" borderId="0" xfId="44" applyNumberFormat="1" applyFont="1" applyFill="1" applyBorder="1" applyAlignment="1">
      <alignment horizontal="right"/>
    </xf>
    <xf numFmtId="0" fontId="8" fillId="0" borderId="0" xfId="0" applyFont="1" applyAlignment="1">
      <alignment/>
    </xf>
    <xf numFmtId="43" fontId="8" fillId="0" borderId="0" xfId="44" applyFont="1" applyFill="1" applyBorder="1" applyAlignment="1">
      <alignment horizontal="right"/>
    </xf>
    <xf numFmtId="164"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38" fontId="8" fillId="0" borderId="0" xfId="59" applyNumberFormat="1" applyFont="1">
      <alignment/>
      <protection/>
    </xf>
    <xf numFmtId="165" fontId="8" fillId="0" borderId="0" xfId="59" applyNumberFormat="1" applyFont="1" applyBorder="1" applyAlignment="1">
      <alignment horizontal="center"/>
      <protection/>
    </xf>
    <xf numFmtId="41" fontId="8" fillId="0" borderId="13" xfId="44" applyNumberFormat="1" applyFont="1" applyFill="1" applyBorder="1" applyAlignment="1">
      <alignment horizontal="right"/>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5" fontId="8" fillId="0" borderId="0" xfId="59" applyNumberFormat="1" applyFont="1">
      <alignment/>
      <protection/>
    </xf>
    <xf numFmtId="166"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0" fontId="12" fillId="0" borderId="0" xfId="59" applyFont="1">
      <alignment/>
      <protection/>
    </xf>
    <xf numFmtId="5" fontId="12" fillId="0" borderId="0" xfId="44" applyNumberFormat="1" applyFont="1" applyAlignment="1" quotePrefix="1">
      <alignment horizontal="right"/>
    </xf>
    <xf numFmtId="5" fontId="12" fillId="0" borderId="0" xfId="44" applyNumberFormat="1" applyFont="1" applyAlignment="1">
      <alignment horizontal="right"/>
    </xf>
    <xf numFmtId="0" fontId="13" fillId="0" borderId="0" xfId="59" applyFont="1">
      <alignment/>
      <protection/>
    </xf>
    <xf numFmtId="5" fontId="13" fillId="0" borderId="0" xfId="44" applyNumberFormat="1" applyFont="1" applyAlignment="1">
      <alignment horizontal="right"/>
    </xf>
    <xf numFmtId="5" fontId="13" fillId="0" borderId="0" xfId="44" applyNumberFormat="1" applyFont="1" applyAlignment="1" quotePrefix="1">
      <alignment horizontal="right"/>
    </xf>
    <xf numFmtId="0" fontId="11" fillId="0" borderId="0" xfId="59" applyFont="1" applyBorder="1">
      <alignment/>
      <protection/>
    </xf>
    <xf numFmtId="0" fontId="5" fillId="0" borderId="0" xfId="59" applyFont="1">
      <alignment/>
      <protection/>
    </xf>
    <xf numFmtId="0" fontId="14" fillId="0" borderId="0" xfId="59" applyFont="1" applyBorder="1">
      <alignment/>
      <protection/>
    </xf>
    <xf numFmtId="7" fontId="6" fillId="0" borderId="0" xfId="59" applyNumberFormat="1" applyFont="1" applyBorder="1" applyAlignment="1">
      <alignment horizontal="centerContinuous"/>
      <protection/>
    </xf>
    <xf numFmtId="7" fontId="14" fillId="0" borderId="0" xfId="44" applyNumberFormat="1" applyFont="1" applyBorder="1" applyAlignment="1">
      <alignment horizontal="centerContinuous"/>
    </xf>
    <xf numFmtId="7" fontId="8" fillId="0" borderId="0" xfId="59" applyNumberFormat="1" applyFont="1" applyBorder="1">
      <alignment/>
      <protection/>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0" fontId="8" fillId="0" borderId="0" xfId="59" applyFont="1" applyBorder="1">
      <alignment/>
      <protection/>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pplyBorder="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7" fontId="11" fillId="0" borderId="17" xfId="44" applyNumberFormat="1" applyFont="1" applyBorder="1" applyAlignment="1">
      <alignment/>
    </xf>
    <xf numFmtId="164" fontId="8" fillId="0" borderId="13" xfId="44" applyNumberFormat="1" applyFont="1" applyBorder="1" applyAlignment="1">
      <alignment/>
    </xf>
    <xf numFmtId="7" fontId="11" fillId="0" borderId="0"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38" fontId="8" fillId="0" borderId="13" xfId="44" applyNumberFormat="1" applyFont="1" applyBorder="1" applyAlignment="1">
      <alignment/>
    </xf>
    <xf numFmtId="38" fontId="8" fillId="0" borderId="0" xfId="59" applyNumberFormat="1" applyFont="1" applyBorder="1">
      <alignment/>
      <protection/>
    </xf>
    <xf numFmtId="38" fontId="8" fillId="0" borderId="19" xfId="44" applyNumberFormat="1" applyFont="1" applyBorder="1" applyAlignment="1">
      <alignment/>
    </xf>
    <xf numFmtId="43" fontId="11" fillId="0" borderId="20" xfId="44" applyFont="1" applyBorder="1" applyAlignment="1">
      <alignment/>
    </xf>
    <xf numFmtId="38" fontId="8" fillId="0" borderId="0" xfId="44" applyNumberFormat="1" applyFont="1" applyBorder="1" applyAlignment="1">
      <alignment/>
    </xf>
    <xf numFmtId="7" fontId="8" fillId="0" borderId="0" xfId="0" applyNumberFormat="1" applyFont="1" applyBorder="1" applyAlignment="1">
      <alignment/>
    </xf>
    <xf numFmtId="43" fontId="8" fillId="0" borderId="0" xfId="44" applyFont="1" applyBorder="1" applyAlignment="1">
      <alignment/>
    </xf>
    <xf numFmtId="43" fontId="8" fillId="0" borderId="21" xfId="44" applyFont="1" applyBorder="1" applyAlignment="1">
      <alignment/>
    </xf>
    <xf numFmtId="7" fontId="11" fillId="0" borderId="0" xfId="59" applyNumberFormat="1" applyFont="1" applyBorder="1">
      <alignment/>
      <protection/>
    </xf>
    <xf numFmtId="7" fontId="8" fillId="0" borderId="18" xfId="44" applyNumberFormat="1" applyFont="1" applyBorder="1" applyAlignment="1">
      <alignment/>
    </xf>
    <xf numFmtId="0" fontId="16" fillId="0" borderId="0" xfId="59" applyFont="1" applyBorder="1">
      <alignment/>
      <protection/>
    </xf>
    <xf numFmtId="6" fontId="11" fillId="0" borderId="22" xfId="44" applyNumberFormat="1" applyFont="1" applyBorder="1" applyAlignment="1">
      <alignment/>
    </xf>
    <xf numFmtId="0" fontId="67" fillId="0" borderId="0" xfId="0" applyFont="1" applyAlignment="1">
      <alignment/>
    </xf>
    <xf numFmtId="0" fontId="18" fillId="0" borderId="0" xfId="59" applyFont="1" applyFill="1" applyBorder="1">
      <alignment/>
      <protection/>
    </xf>
    <xf numFmtId="0" fontId="5" fillId="0" borderId="0" xfId="59" applyFont="1" applyAlignment="1">
      <alignment/>
      <protection/>
    </xf>
    <xf numFmtId="0" fontId="19"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pplyFill="1" applyBorder="1">
      <alignment/>
      <protection/>
    </xf>
    <xf numFmtId="43" fontId="11" fillId="0" borderId="0" xfId="59" applyNumberFormat="1" applyFont="1" applyFill="1" applyBorder="1" applyAlignment="1">
      <alignment horizontal="left" wrapText="1"/>
      <protection/>
    </xf>
    <xf numFmtId="43" fontId="21" fillId="33" borderId="0" xfId="44" applyFont="1" applyFill="1" applyAlignment="1">
      <alignment horizontal="center" wrapText="1"/>
    </xf>
    <xf numFmtId="43" fontId="21" fillId="33" borderId="0" xfId="44" applyFont="1" applyFill="1" applyBorder="1" applyAlignment="1">
      <alignment horizontal="center" wrapText="1"/>
    </xf>
    <xf numFmtId="0" fontId="11" fillId="0" borderId="0" xfId="59" applyFont="1" applyFill="1" applyBorder="1" applyAlignment="1">
      <alignment horizontal="left" wrapText="1"/>
      <protection/>
    </xf>
    <xf numFmtId="43" fontId="10" fillId="0" borderId="0" xfId="59" applyNumberFormat="1" applyFont="1" applyFill="1" applyBorder="1" applyAlignment="1">
      <alignment horizontal="left" wrapText="1"/>
      <protection/>
    </xf>
    <xf numFmtId="0" fontId="10" fillId="0" borderId="0" xfId="59" applyFont="1" applyFill="1" applyBorder="1" applyAlignment="1">
      <alignment horizontal="left" wrapText="1"/>
      <protection/>
    </xf>
    <xf numFmtId="43" fontId="10" fillId="0" borderId="0" xfId="44" applyFont="1" applyFill="1" applyBorder="1" applyAlignment="1">
      <alignment horizontal="left" wrapText="1"/>
    </xf>
    <xf numFmtId="0" fontId="8" fillId="0" borderId="0" xfId="59" applyFont="1" applyFill="1" applyBorder="1" applyAlignment="1">
      <alignment horizontal="left" wrapText="1"/>
      <protection/>
    </xf>
    <xf numFmtId="43" fontId="8" fillId="0" borderId="0" xfId="59" applyNumberFormat="1" applyFont="1" applyFill="1" applyBorder="1" applyAlignment="1">
      <alignment/>
      <protection/>
    </xf>
    <xf numFmtId="6" fontId="8" fillId="0" borderId="0" xfId="49" applyNumberFormat="1" applyFont="1" applyFill="1" applyBorder="1" applyAlignment="1">
      <alignment/>
    </xf>
    <xf numFmtId="43" fontId="11" fillId="0" borderId="0" xfId="44" applyNumberFormat="1" applyFont="1" applyFill="1" applyBorder="1" applyAlignment="1">
      <alignment/>
    </xf>
    <xf numFmtId="0" fontId="8" fillId="0" borderId="0" xfId="59" applyFont="1" applyFill="1" applyBorder="1">
      <alignment/>
      <protection/>
    </xf>
    <xf numFmtId="0" fontId="8" fillId="0" borderId="0" xfId="0" applyFont="1" applyFill="1" applyBorder="1" applyAlignment="1">
      <alignment/>
    </xf>
    <xf numFmtId="164" fontId="8" fillId="0" borderId="0" xfId="44" applyNumberFormat="1" applyFont="1" applyFill="1" applyBorder="1" applyAlignment="1">
      <alignment/>
    </xf>
    <xf numFmtId="14" fontId="8" fillId="0" borderId="0" xfId="59" applyNumberFormat="1" applyFont="1" applyFill="1" applyBorder="1">
      <alignment/>
      <protection/>
    </xf>
    <xf numFmtId="43" fontId="8" fillId="0" borderId="0" xfId="59" applyNumberFormat="1" applyFont="1" applyFill="1" applyBorder="1">
      <alignment/>
      <protection/>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38" fontId="8" fillId="0" borderId="0" xfId="44" applyNumberFormat="1" applyFont="1" applyFill="1" applyBorder="1" applyAlignment="1">
      <alignment/>
    </xf>
    <xf numFmtId="43" fontId="8" fillId="0" borderId="0" xfId="59" applyNumberFormat="1" applyFont="1" applyFill="1" applyBorder="1" applyAlignment="1">
      <alignment horizontal="left"/>
      <protection/>
    </xf>
    <xf numFmtId="164" fontId="8" fillId="0" borderId="0" xfId="59" applyNumberFormat="1" applyFont="1" applyFill="1" applyBorder="1">
      <alignment/>
      <protection/>
    </xf>
    <xf numFmtId="43" fontId="11" fillId="0" borderId="0" xfId="59" applyNumberFormat="1" applyFont="1" applyFill="1" applyBorder="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43" fontId="11" fillId="0" borderId="0" xfId="44" applyFont="1" applyFill="1" applyBorder="1" applyAlignment="1">
      <alignment/>
    </xf>
    <xf numFmtId="43" fontId="10" fillId="0" borderId="0" xfId="59" applyNumberFormat="1" applyFont="1" applyFill="1" applyBorder="1">
      <alignment/>
      <protection/>
    </xf>
    <xf numFmtId="43" fontId="10" fillId="0" borderId="0" xfId="44" applyFont="1" applyFill="1" applyBorder="1" applyAlignment="1">
      <alignment/>
    </xf>
    <xf numFmtId="5" fontId="8" fillId="0" borderId="0" xfId="59" applyNumberFormat="1" applyFont="1" applyFill="1" applyBorder="1">
      <alignment/>
      <protection/>
    </xf>
    <xf numFmtId="43" fontId="8" fillId="0" borderId="0" xfId="59" applyNumberFormat="1" applyFont="1" applyFill="1" applyBorder="1" applyAlignment="1">
      <alignment horizontal="left" wrapText="1"/>
      <protection/>
    </xf>
    <xf numFmtId="6" fontId="8" fillId="0" borderId="0" xfId="59" applyNumberFormat="1" applyFont="1" applyFill="1" applyBorder="1">
      <alignment/>
      <protection/>
    </xf>
    <xf numFmtId="6" fontId="11" fillId="0" borderId="15" xfId="44" applyNumberFormat="1" applyFont="1" applyFill="1" applyBorder="1" applyAlignment="1">
      <alignment/>
    </xf>
    <xf numFmtId="0" fontId="14" fillId="0" borderId="0" xfId="59" applyFont="1" applyFill="1" applyBorder="1">
      <alignment/>
      <protection/>
    </xf>
    <xf numFmtId="43" fontId="14" fillId="0" borderId="0" xfId="44" applyFont="1" applyFill="1" applyBorder="1" applyAlignment="1">
      <alignment/>
    </xf>
    <xf numFmtId="43" fontId="14" fillId="0" borderId="0" xfId="44" applyFont="1" applyFill="1" applyBorder="1" applyAlignment="1">
      <alignment horizontal="right"/>
    </xf>
    <xf numFmtId="43" fontId="5" fillId="0" borderId="0" xfId="59" applyNumberFormat="1" applyFont="1" applyFill="1" applyBorder="1" applyAlignment="1">
      <alignment horizontal="center"/>
      <protection/>
    </xf>
    <xf numFmtId="0" fontId="5" fillId="0" borderId="0" xfId="59" applyFont="1" applyFill="1" applyBorder="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43" fontId="12" fillId="0" borderId="14" xfId="44" applyNumberFormat="1" applyFont="1" applyFill="1" applyBorder="1" applyAlignment="1">
      <alignment/>
    </xf>
    <xf numFmtId="164" fontId="11" fillId="0" borderId="0" xfId="44" applyNumberFormat="1" applyFont="1" applyFill="1" applyBorder="1" applyAlignment="1">
      <alignment/>
    </xf>
    <xf numFmtId="6" fontId="8" fillId="0" borderId="0" xfId="44" applyNumberFormat="1" applyFont="1" applyFill="1" applyBorder="1" applyAlignment="1">
      <alignment/>
    </xf>
    <xf numFmtId="43" fontId="22" fillId="0" borderId="0" xfId="44" applyFont="1" applyBorder="1" applyAlignment="1">
      <alignment/>
    </xf>
    <xf numFmtId="0" fontId="22" fillId="0" borderId="0" xfId="59" applyFont="1" applyBorder="1">
      <alignment/>
      <protection/>
    </xf>
    <xf numFmtId="43" fontId="19" fillId="0" borderId="0" xfId="44" applyFont="1" applyBorder="1" applyAlignment="1">
      <alignment/>
    </xf>
    <xf numFmtId="0" fontId="19" fillId="0" borderId="0" xfId="59" applyFont="1" applyBorder="1">
      <alignment/>
      <protection/>
    </xf>
    <xf numFmtId="43" fontId="5" fillId="0" borderId="21" xfId="59" applyNumberFormat="1" applyFont="1" applyBorder="1" applyAlignment="1">
      <alignment horizontal="centerContinuous"/>
      <protection/>
    </xf>
    <xf numFmtId="43" fontId="8" fillId="0" borderId="0" xfId="44" applyNumberFormat="1" applyFont="1" applyBorder="1" applyAlignment="1">
      <alignment horizontal="centerContinuous"/>
    </xf>
    <xf numFmtId="43" fontId="8" fillId="0" borderId="17" xfId="44" applyNumberFormat="1" applyFont="1" applyBorder="1" applyAlignment="1">
      <alignment horizontal="centerContinuous"/>
    </xf>
    <xf numFmtId="43" fontId="8" fillId="0" borderId="21" xfId="59" applyNumberFormat="1" applyFont="1" applyBorder="1" applyAlignment="1" quotePrefix="1">
      <alignment wrapText="1"/>
      <protection/>
    </xf>
    <xf numFmtId="43" fontId="8" fillId="0" borderId="21" xfId="59" applyNumberFormat="1" applyFont="1" applyBorder="1" applyAlignment="1">
      <alignment horizontal="center" wrapText="1"/>
      <protection/>
    </xf>
    <xf numFmtId="43" fontId="11" fillId="33" borderId="23" xfId="44" applyNumberFormat="1" applyFont="1" applyFill="1" applyBorder="1" applyAlignment="1" quotePrefix="1">
      <alignment horizontal="centerContinuous"/>
    </xf>
    <xf numFmtId="14" fontId="11" fillId="33" borderId="24" xfId="44" applyNumberFormat="1" applyFont="1" applyFill="1" applyBorder="1" applyAlignment="1" quotePrefix="1">
      <alignment horizontal="centerContinuous" wrapText="1"/>
    </xf>
    <xf numFmtId="43" fontId="8" fillId="33" borderId="16" xfId="44" applyNumberFormat="1" applyFont="1" applyFill="1" applyBorder="1" applyAlignment="1">
      <alignment horizontal="centerContinuous"/>
    </xf>
    <xf numFmtId="43" fontId="11" fillId="33" borderId="25" xfId="44" applyNumberFormat="1" applyFont="1" applyFill="1" applyBorder="1" applyAlignment="1">
      <alignment horizontal="centerContinuous"/>
    </xf>
    <xf numFmtId="43" fontId="11" fillId="33" borderId="13" xfId="44" applyNumberFormat="1" applyFont="1" applyFill="1" applyBorder="1" applyAlignment="1">
      <alignment horizontal="centerContinuous"/>
    </xf>
    <xf numFmtId="43" fontId="11" fillId="33" borderId="18" xfId="44" applyNumberFormat="1" applyFont="1" applyFill="1" applyBorder="1" applyAlignment="1">
      <alignment horizontal="centerContinuous"/>
    </xf>
    <xf numFmtId="43" fontId="8" fillId="0" borderId="23" xfId="59" applyNumberFormat="1" applyFont="1" applyBorder="1" applyAlignment="1">
      <alignment horizontal="center" wrapText="1"/>
      <protection/>
    </xf>
    <xf numFmtId="43" fontId="11" fillId="0" borderId="23" xfId="44" applyNumberFormat="1" applyFont="1" applyBorder="1" applyAlignment="1">
      <alignment horizontal="centerContinuous"/>
    </xf>
    <xf numFmtId="43" fontId="11" fillId="0" borderId="24" xfId="44" applyNumberFormat="1" applyFont="1" applyBorder="1" applyAlignment="1">
      <alignment horizontal="centerContinuous"/>
    </xf>
    <xf numFmtId="43" fontId="8" fillId="0" borderId="17" xfId="44" applyFont="1" applyFill="1" applyBorder="1" applyAlignment="1">
      <alignment horizontal="right"/>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21" xfId="59" applyNumberFormat="1" applyFont="1" applyBorder="1" applyAlignment="1">
      <alignment horizontal="left" wrapText="1"/>
      <protection/>
    </xf>
    <xf numFmtId="164" fontId="8" fillId="0" borderId="21" xfId="44" applyNumberFormat="1" applyFont="1" applyBorder="1" applyAlignment="1">
      <alignment horizontal="right"/>
    </xf>
    <xf numFmtId="43" fontId="8" fillId="0" borderId="0" xfId="44" applyFont="1" applyBorder="1" applyAlignment="1">
      <alignment horizontal="right"/>
    </xf>
    <xf numFmtId="164" fontId="8" fillId="0" borderId="25" xfId="44" applyNumberFormat="1" applyFont="1" applyBorder="1" applyAlignment="1">
      <alignment horizontal="right"/>
    </xf>
    <xf numFmtId="38"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164" fontId="8" fillId="0" borderId="13" xfId="44" applyNumberFormat="1" applyFont="1" applyBorder="1" applyAlignment="1">
      <alignment horizontal="right"/>
    </xf>
    <xf numFmtId="43" fontId="23" fillId="0" borderId="21" xfId="44"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pplyBorder="1">
      <alignment/>
      <protection/>
    </xf>
    <xf numFmtId="6" fontId="11" fillId="0" borderId="18" xfId="44" applyNumberFormat="1" applyFont="1" applyFill="1" applyBorder="1" applyAlignment="1">
      <alignment horizontal="right"/>
    </xf>
    <xf numFmtId="6" fontId="8" fillId="0" borderId="0" xfId="59" applyNumberFormat="1" applyFont="1" applyBorder="1">
      <alignment/>
      <protection/>
    </xf>
    <xf numFmtId="38" fontId="8" fillId="0" borderId="18" xfId="44" applyNumberFormat="1" applyFont="1" applyFill="1" applyBorder="1" applyAlignment="1">
      <alignment horizontal="right"/>
    </xf>
    <xf numFmtId="43" fontId="8" fillId="0" borderId="21" xfId="0" applyNumberFormat="1" applyFont="1" applyBorder="1" applyAlignment="1">
      <alignment horizontal="left" wrapText="1"/>
    </xf>
    <xf numFmtId="43" fontId="11" fillId="0" borderId="25" xfId="59" applyNumberFormat="1" applyFont="1" applyBorder="1" applyAlignment="1">
      <alignment horizontal="center" wrapText="1"/>
      <protection/>
    </xf>
    <xf numFmtId="43" fontId="8" fillId="0" borderId="25" xfId="44" applyFont="1" applyBorder="1" applyAlignment="1">
      <alignment horizontal="right"/>
    </xf>
    <xf numFmtId="43" fontId="8" fillId="0" borderId="13" xfId="44" applyFont="1" applyBorder="1" applyAlignment="1">
      <alignment horizontal="right"/>
    </xf>
    <xf numFmtId="43" fontId="8" fillId="0" borderId="0" xfId="59" applyNumberFormat="1" applyFont="1" applyBorder="1">
      <alignment/>
      <protection/>
    </xf>
    <xf numFmtId="0" fontId="8" fillId="0" borderId="0" xfId="59" applyFont="1" applyBorder="1" applyAlignment="1">
      <alignment horizontal="left" wrapText="1"/>
      <protection/>
    </xf>
    <xf numFmtId="43" fontId="8" fillId="0" borderId="0" xfId="44" applyNumberFormat="1" applyFont="1" applyBorder="1" applyAlignment="1">
      <alignment horizontal="right"/>
    </xf>
    <xf numFmtId="43" fontId="8" fillId="0" borderId="0" xfId="44" applyNumberFormat="1" applyFont="1" applyBorder="1" applyAlignment="1">
      <alignment horizontal="left"/>
    </xf>
    <xf numFmtId="43" fontId="11" fillId="0" borderId="0" xfId="44" applyNumberFormat="1" applyFont="1" applyBorder="1" applyAlignment="1">
      <alignment horizontal="right"/>
    </xf>
    <xf numFmtId="43" fontId="8" fillId="0" borderId="0" xfId="44" applyNumberFormat="1" applyFont="1" applyBorder="1" applyAlignment="1">
      <alignment/>
    </xf>
    <xf numFmtId="0" fontId="8" fillId="0" borderId="0" xfId="59" applyFont="1" applyBorder="1" applyAlignment="1">
      <alignment wrapText="1"/>
      <protection/>
    </xf>
    <xf numFmtId="0" fontId="14" fillId="0" borderId="0" xfId="59" applyFont="1" applyBorder="1" applyAlignment="1">
      <alignment wrapText="1"/>
      <protection/>
    </xf>
    <xf numFmtId="43" fontId="14" fillId="0" borderId="0" xfId="44" applyNumberFormat="1" applyFont="1" applyBorder="1" applyAlignment="1">
      <alignment/>
    </xf>
    <xf numFmtId="43" fontId="14" fillId="0" borderId="0" xfId="44" applyFont="1" applyBorder="1" applyAlignment="1">
      <alignment/>
    </xf>
    <xf numFmtId="7" fontId="17" fillId="0" borderId="0" xfId="59" applyNumberFormat="1" applyFont="1" applyFill="1" applyAlignment="1">
      <alignment horizontal="centerContinuous"/>
      <protection/>
    </xf>
    <xf numFmtId="7" fontId="17" fillId="0" borderId="0" xfId="44" applyNumberFormat="1" applyFont="1" applyFill="1" applyAlignment="1">
      <alignment horizontal="centerContinuous"/>
    </xf>
    <xf numFmtId="7" fontId="24" fillId="0" borderId="0" xfId="44" applyNumberFormat="1" applyFont="1" applyAlignment="1">
      <alignment horizontal="centerContinuous"/>
    </xf>
    <xf numFmtId="0" fontId="24" fillId="0" borderId="0" xfId="59" applyFont="1">
      <alignment/>
      <protection/>
    </xf>
    <xf numFmtId="7" fontId="5" fillId="0" borderId="0" xfId="59" applyNumberFormat="1" applyFont="1" applyFill="1" applyAlignment="1">
      <alignment horizontal="centerContinuous"/>
      <protection/>
    </xf>
    <xf numFmtId="7" fontId="14" fillId="0" borderId="0" xfId="44" applyNumberFormat="1" applyFont="1" applyAlignment="1">
      <alignment horizontal="centerContinuous"/>
    </xf>
    <xf numFmtId="7" fontId="8" fillId="0" borderId="0" xfId="44" applyNumberFormat="1" applyFont="1" applyAlignment="1">
      <alignment horizontal="centerContinuous"/>
    </xf>
    <xf numFmtId="0" fontId="25"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0" fontId="19" fillId="0" borderId="0" xfId="59" applyFont="1">
      <alignment/>
      <protection/>
    </xf>
    <xf numFmtId="7" fontId="19" fillId="0" borderId="0" xfId="59" applyNumberFormat="1" applyFont="1" applyFill="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Fill="1" applyAlignment="1">
      <alignment horizontal="left" wrapText="1"/>
      <protection/>
    </xf>
    <xf numFmtId="0" fontId="11" fillId="0" borderId="0" xfId="59" applyFont="1" applyAlignment="1">
      <alignment horizontal="left" wrapText="1"/>
      <protection/>
    </xf>
    <xf numFmtId="7" fontId="11" fillId="0" borderId="0" xfId="59" applyNumberFormat="1" applyFont="1" applyFill="1" applyAlignment="1">
      <alignment horizontal="center" wrapText="1"/>
      <protection/>
    </xf>
    <xf numFmtId="7" fontId="8" fillId="0" borderId="0" xfId="44" applyNumberFormat="1" applyFont="1" applyFill="1" applyAlignment="1">
      <alignment/>
    </xf>
    <xf numFmtId="7" fontId="8" fillId="0" borderId="0" xfId="59" applyNumberFormat="1" applyFont="1" applyFill="1">
      <alignment/>
      <protection/>
    </xf>
    <xf numFmtId="6" fontId="8" fillId="0" borderId="0" xfId="44" applyNumberFormat="1" applyFont="1" applyBorder="1" applyAlignment="1">
      <alignment horizontal="right"/>
    </xf>
    <xf numFmtId="38" fontId="8" fillId="0" borderId="0" xfId="44" applyNumberFormat="1" applyFont="1" applyFill="1" applyAlignment="1">
      <alignment horizontal="right"/>
    </xf>
    <xf numFmtId="164" fontId="26" fillId="0" borderId="0" xfId="44" applyNumberFormat="1" applyFont="1" applyFill="1" applyBorder="1" applyAlignment="1">
      <alignment horizontal="right"/>
    </xf>
    <xf numFmtId="7" fontId="11" fillId="0" borderId="0" xfId="59" applyNumberFormat="1" applyFont="1" applyFill="1" applyAlignment="1">
      <alignment horizontal="center"/>
      <protection/>
    </xf>
    <xf numFmtId="38" fontId="8" fillId="0" borderId="14" xfId="44" applyNumberFormat="1" applyFont="1" applyBorder="1" applyAlignment="1">
      <alignment horizontal="right"/>
    </xf>
    <xf numFmtId="43" fontId="11" fillId="0" borderId="14" xfId="44" applyNumberFormat="1" applyFont="1" applyBorder="1" applyAlignment="1">
      <alignment horizontal="right"/>
    </xf>
    <xf numFmtId="164" fontId="11" fillId="0" borderId="15" xfId="44" applyNumberFormat="1" applyFont="1" applyBorder="1" applyAlignment="1">
      <alignment horizontal="right"/>
    </xf>
    <xf numFmtId="43" fontId="11" fillId="0" borderId="0" xfId="44" applyNumberFormat="1"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43" fontId="27" fillId="0" borderId="0" xfId="44" applyNumberFormat="1" applyFont="1" applyFill="1" applyAlignment="1">
      <alignment horizontal="right"/>
    </xf>
    <xf numFmtId="7" fontId="28" fillId="0" borderId="0" xfId="59" applyNumberFormat="1" applyFont="1" applyFill="1">
      <alignment/>
      <protection/>
    </xf>
    <xf numFmtId="38" fontId="28" fillId="0" borderId="0" xfId="59" applyNumberFormat="1" applyFont="1">
      <alignment/>
      <protection/>
    </xf>
    <xf numFmtId="164" fontId="8" fillId="0" borderId="0" xfId="44" applyNumberFormat="1" applyFont="1" applyFill="1" applyAlignment="1">
      <alignment horizontal="right"/>
    </xf>
    <xf numFmtId="7" fontId="8" fillId="0" borderId="0" xfId="59" applyNumberFormat="1" applyFont="1" applyFill="1" applyBorder="1" applyAlignment="1">
      <alignment horizontal="left"/>
      <protection/>
    </xf>
    <xf numFmtId="6" fontId="11" fillId="0" borderId="15" xfId="44" applyNumberFormat="1" applyFont="1" applyFill="1" applyBorder="1" applyAlignment="1">
      <alignment horizontal="right"/>
    </xf>
    <xf numFmtId="43" fontId="11" fillId="0" borderId="15" xfId="44" applyNumberFormat="1" applyFont="1" applyBorder="1" applyAlignment="1">
      <alignment horizontal="right"/>
    </xf>
    <xf numFmtId="43" fontId="19" fillId="0" borderId="0" xfId="44" applyFont="1" applyAlignment="1">
      <alignment/>
    </xf>
    <xf numFmtId="43" fontId="11" fillId="0" borderId="14" xfId="44" applyNumberFormat="1" applyFont="1" applyFill="1" applyBorder="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lignment/>
      <protection/>
    </xf>
    <xf numFmtId="0" fontId="29" fillId="0" borderId="0" xfId="60" applyFont="1" applyAlignment="1">
      <alignment horizontal="right"/>
      <protection/>
    </xf>
    <xf numFmtId="0" fontId="16" fillId="0" borderId="0" xfId="60" applyFont="1" applyAlignment="1">
      <alignment horizontal="center"/>
      <protection/>
    </xf>
    <xf numFmtId="38" fontId="16" fillId="0" borderId="0" xfId="60" applyNumberFormat="1" applyFont="1">
      <alignment/>
      <protection/>
    </xf>
    <xf numFmtId="0" fontId="29" fillId="0" borderId="0" xfId="60" applyFont="1" applyBorder="1" applyAlignment="1">
      <alignment horizontal="righ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Fill="1" applyAlignment="1">
      <alignment horizontal="center"/>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5" fontId="30" fillId="0" borderId="0" xfId="60" applyNumberFormat="1" applyFont="1" applyAlignment="1">
      <alignment horizontal="left"/>
      <protection/>
    </xf>
    <xf numFmtId="0" fontId="30" fillId="0" borderId="0" xfId="59" applyFont="1" applyAlignment="1">
      <alignment horizontal="right"/>
      <protection/>
    </xf>
    <xf numFmtId="5" fontId="16" fillId="0" borderId="0" xfId="59" applyNumberFormat="1" applyFont="1" applyBorder="1">
      <alignment/>
      <protection/>
    </xf>
    <xf numFmtId="5" fontId="16" fillId="0" borderId="0" xfId="59" applyNumberFormat="1" applyFont="1" applyBorder="1" applyAlignment="1">
      <alignment horizontal="center"/>
      <protection/>
    </xf>
    <xf numFmtId="0" fontId="16" fillId="0" borderId="0" xfId="59" applyFont="1">
      <alignment/>
      <protection/>
    </xf>
    <xf numFmtId="43" fontId="31" fillId="0" borderId="0" xfId="59" applyNumberFormat="1" applyFont="1" applyBorder="1">
      <alignment/>
      <protection/>
    </xf>
    <xf numFmtId="167" fontId="6" fillId="0" borderId="0" xfId="44" applyNumberFormat="1" applyFont="1" applyAlignment="1">
      <alignment horizontal="left"/>
    </xf>
    <xf numFmtId="167" fontId="19" fillId="0" borderId="0" xfId="44" applyNumberFormat="1" applyFont="1" applyAlignment="1">
      <alignment horizontal="centerContinuous"/>
    </xf>
    <xf numFmtId="43" fontId="19" fillId="0" borderId="0" xfId="59" applyNumberFormat="1" applyFont="1" applyBorder="1">
      <alignment/>
      <protection/>
    </xf>
    <xf numFmtId="43" fontId="6" fillId="0" borderId="0" xfId="59" applyNumberFormat="1" applyFont="1" applyBorder="1">
      <alignment/>
      <protection/>
    </xf>
    <xf numFmtId="167" fontId="11" fillId="0" borderId="0" xfId="44" applyNumberFormat="1" applyFont="1" applyFill="1" applyAlignment="1">
      <alignment horizontal="centerContinuous"/>
    </xf>
    <xf numFmtId="43" fontId="20" fillId="0" borderId="0" xfId="59" applyNumberFormat="1" applyFont="1" applyBorder="1">
      <alignment/>
      <protection/>
    </xf>
    <xf numFmtId="43" fontId="11" fillId="0" borderId="0" xfId="59" applyNumberFormat="1" applyFont="1" applyBorder="1" applyAlignment="1">
      <alignment horizontal="left"/>
      <protection/>
    </xf>
    <xf numFmtId="167" fontId="11" fillId="0" borderId="0" xfId="44" applyNumberFormat="1" applyFont="1" applyAlignment="1">
      <alignment horizontal="left"/>
    </xf>
    <xf numFmtId="167" fontId="8" fillId="0" borderId="0" xfId="44" applyNumberFormat="1" applyFont="1" applyAlignment="1">
      <alignment/>
    </xf>
    <xf numFmtId="167" fontId="8" fillId="0" borderId="0" xfId="44" applyNumberFormat="1" applyFont="1" applyFill="1" applyAlignment="1">
      <alignment/>
    </xf>
    <xf numFmtId="167" fontId="8" fillId="0" borderId="0" xfId="44" applyNumberFormat="1" applyFont="1" applyAlignment="1">
      <alignment horizontal="left"/>
    </xf>
    <xf numFmtId="164" fontId="8" fillId="0" borderId="0" xfId="44" applyNumberFormat="1" applyFont="1" applyFill="1" applyAlignment="1">
      <alignment/>
    </xf>
    <xf numFmtId="38" fontId="8" fillId="0" borderId="0" xfId="44" applyNumberFormat="1" applyFont="1" applyFill="1" applyAlignment="1">
      <alignment/>
    </xf>
    <xf numFmtId="167" fontId="11" fillId="0" borderId="0" xfId="44" applyNumberFormat="1" applyFont="1" applyAlignment="1">
      <alignment horizontal="center"/>
    </xf>
    <xf numFmtId="164" fontId="8" fillId="0" borderId="14" xfId="44" applyNumberFormat="1" applyFont="1" applyFill="1" applyBorder="1" applyAlignment="1">
      <alignment/>
    </xf>
    <xf numFmtId="164" fontId="11" fillId="0" borderId="15" xfId="44" applyNumberFormat="1" applyFont="1" applyBorder="1" applyAlignment="1">
      <alignment/>
    </xf>
    <xf numFmtId="43" fontId="11" fillId="0" borderId="0" xfId="44" applyNumberFormat="1" applyFont="1" applyFill="1" applyAlignment="1">
      <alignment/>
    </xf>
    <xf numFmtId="43" fontId="11" fillId="0" borderId="0" xfId="44" applyNumberFormat="1" applyFont="1" applyAlignment="1">
      <alignment/>
    </xf>
    <xf numFmtId="43" fontId="8" fillId="0" borderId="0" xfId="44" applyFont="1" applyAlignment="1">
      <alignment/>
    </xf>
    <xf numFmtId="43" fontId="11" fillId="0" borderId="0" xfId="44" applyNumberFormat="1" applyFont="1" applyBorder="1" applyAlignment="1">
      <alignment/>
    </xf>
    <xf numFmtId="43" fontId="8" fillId="0" borderId="0" xfId="44" applyFont="1" applyBorder="1" applyAlignment="1">
      <alignment/>
    </xf>
    <xf numFmtId="167" fontId="8" fillId="0" borderId="0" xfId="44" applyNumberFormat="1" applyFont="1" applyAlignment="1">
      <alignment/>
    </xf>
    <xf numFmtId="43" fontId="27" fillId="0" borderId="0" xfId="44" applyNumberFormat="1" applyFont="1" applyFill="1" applyAlignment="1">
      <alignment/>
    </xf>
    <xf numFmtId="43" fontId="28" fillId="0" borderId="0" xfId="44" applyFont="1" applyFill="1" applyAlignment="1">
      <alignment/>
    </xf>
    <xf numFmtId="43" fontId="28" fillId="0" borderId="0" xfId="59" applyNumberFormat="1" applyFont="1" applyBorder="1">
      <alignment/>
      <protection/>
    </xf>
    <xf numFmtId="6" fontId="11" fillId="0" borderId="15" xfId="44" applyNumberFormat="1" applyFont="1" applyBorder="1" applyAlignment="1">
      <alignment/>
    </xf>
    <xf numFmtId="167" fontId="8" fillId="0" borderId="0" xfId="44" applyNumberFormat="1" applyFont="1" applyBorder="1" applyAlignment="1">
      <alignment/>
    </xf>
    <xf numFmtId="5" fontId="16" fillId="0" borderId="0" xfId="44" applyNumberFormat="1" applyFont="1" applyBorder="1" applyAlignment="1">
      <alignment/>
    </xf>
    <xf numFmtId="167" fontId="16" fillId="0" borderId="0" xfId="44" applyNumberFormat="1" applyFont="1" applyAlignment="1">
      <alignment horizontal="left"/>
    </xf>
    <xf numFmtId="167" fontId="16" fillId="0" borderId="0" xfId="44" applyNumberFormat="1" applyFont="1" applyAlignment="1">
      <alignment/>
    </xf>
    <xf numFmtId="167" fontId="16" fillId="0" borderId="0" xfId="44" applyNumberFormat="1" applyFont="1" applyBorder="1" applyAlignment="1">
      <alignment/>
    </xf>
    <xf numFmtId="43" fontId="16" fillId="0" borderId="0" xfId="59" applyNumberFormat="1" applyFont="1" applyBorder="1">
      <alignment/>
      <protection/>
    </xf>
    <xf numFmtId="167" fontId="19" fillId="0" borderId="0" xfId="44" applyNumberFormat="1" applyFont="1" applyAlignment="1">
      <alignment/>
    </xf>
    <xf numFmtId="164" fontId="8" fillId="0" borderId="0" xfId="44" applyNumberFormat="1" applyFont="1" applyAlignment="1">
      <alignment/>
    </xf>
    <xf numFmtId="0" fontId="17" fillId="0" borderId="0" xfId="59" applyFont="1" applyBorder="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4" fillId="0" borderId="0" xfId="44" applyFont="1" applyBorder="1" applyAlignment="1">
      <alignment horizontal="centerContinuous"/>
    </xf>
    <xf numFmtId="43" fontId="24" fillId="0" borderId="0" xfId="44" applyFont="1" applyBorder="1" applyAlignment="1">
      <alignment/>
    </xf>
    <xf numFmtId="0" fontId="24" fillId="0" borderId="0" xfId="59" applyFont="1" applyBorder="1">
      <alignment/>
      <protection/>
    </xf>
    <xf numFmtId="43" fontId="5" fillId="0" borderId="0" xfId="44" applyFont="1" applyFill="1" applyAlignment="1">
      <alignment horizontal="centerContinuous"/>
    </xf>
    <xf numFmtId="43" fontId="8"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Border="1" applyAlignment="1">
      <alignment horizontal="centerContinuous"/>
      <protection/>
    </xf>
    <xf numFmtId="0" fontId="11" fillId="0" borderId="0" xfId="59" applyFont="1" applyBorder="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Border="1" applyAlignment="1">
      <alignment horizontal="right"/>
      <protection/>
    </xf>
    <xf numFmtId="41" fontId="8" fillId="0" borderId="0" xfId="44" applyNumberFormat="1" applyFont="1" applyBorder="1" applyAlignment="1">
      <alignment horizontal="right"/>
    </xf>
    <xf numFmtId="38" fontId="8" fillId="0" borderId="0" xfId="44" applyNumberFormat="1" applyFont="1" applyBorder="1" applyAlignment="1">
      <alignment horizontal="right"/>
    </xf>
    <xf numFmtId="38" fontId="8" fillId="0" borderId="0" xfId="59" applyNumberFormat="1" applyFont="1" applyBorder="1" applyAlignment="1">
      <alignment horizontal="right"/>
      <protection/>
    </xf>
    <xf numFmtId="38" fontId="11" fillId="0" borderId="0" xfId="59" applyNumberFormat="1" applyFont="1" applyBorder="1">
      <alignment/>
      <protection/>
    </xf>
    <xf numFmtId="164" fontId="8" fillId="0" borderId="14" xfId="44" applyNumberFormat="1" applyFont="1" applyFill="1" applyBorder="1" applyAlignment="1">
      <alignment horizontal="right"/>
    </xf>
    <xf numFmtId="38" fontId="8" fillId="0" borderId="14" xfId="44" applyNumberFormat="1" applyFont="1" applyFill="1" applyBorder="1" applyAlignment="1">
      <alignment horizontal="right"/>
    </xf>
    <xf numFmtId="38" fontId="11" fillId="0" borderId="0" xfId="59" applyNumberFormat="1" applyFont="1" applyBorder="1" applyAlignment="1">
      <alignment horizontal="center" wrapText="1"/>
      <protection/>
    </xf>
    <xf numFmtId="164" fontId="11" fillId="0" borderId="14" xfId="44" applyNumberFormat="1" applyFont="1" applyBorder="1" applyAlignment="1">
      <alignment horizontal="right"/>
    </xf>
    <xf numFmtId="43" fontId="27" fillId="0" borderId="0" xfId="44" applyFont="1" applyBorder="1" applyAlignment="1">
      <alignment horizontal="right"/>
    </xf>
    <xf numFmtId="43" fontId="28" fillId="0" borderId="0" xfId="44" applyFont="1" applyFill="1" applyAlignment="1">
      <alignment horizontal="right"/>
    </xf>
    <xf numFmtId="43" fontId="23" fillId="0" borderId="0" xfId="44" applyFont="1" applyBorder="1" applyAlignment="1">
      <alignment horizontal="right"/>
    </xf>
    <xf numFmtId="38" fontId="28" fillId="0" borderId="0" xfId="59" applyNumberFormat="1" applyFont="1" applyBorder="1">
      <alignment/>
      <protection/>
    </xf>
    <xf numFmtId="43" fontId="28" fillId="0" borderId="0" xfId="44" applyFont="1" applyBorder="1" applyAlignment="1">
      <alignment horizontal="right"/>
    </xf>
    <xf numFmtId="38" fontId="28" fillId="0" borderId="0" xfId="59" applyNumberFormat="1" applyFont="1" applyBorder="1" applyAlignment="1">
      <alignment horizontal="right"/>
      <protection/>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7" fontId="6" fillId="0" borderId="0" xfId="59" applyNumberFormat="1" applyFont="1" applyBorder="1" applyAlignment="1">
      <alignment horizontal="center"/>
      <protection/>
    </xf>
    <xf numFmtId="7" fontId="6" fillId="0" borderId="0" xfId="59" applyNumberFormat="1" applyFont="1" applyBorder="1" applyAlignment="1" quotePrefix="1">
      <alignment horizontal="center"/>
      <protection/>
    </xf>
    <xf numFmtId="43" fontId="17"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1"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NumberFormat="1" applyFont="1" applyAlignment="1">
      <alignment horizontal="left" vertical="center" wrapText="1"/>
      <protection/>
    </xf>
    <xf numFmtId="0" fontId="16" fillId="0" borderId="0" xfId="59" applyNumberFormat="1" applyFont="1" applyAlignment="1">
      <alignment horizontal="center" vertical="center" wrapText="1"/>
      <protection/>
    </xf>
    <xf numFmtId="0" fontId="16" fillId="0" borderId="0" xfId="59" applyFont="1" applyAlignment="1">
      <alignment horizontal="left" vertical="center" wrapText="1"/>
      <protection/>
    </xf>
    <xf numFmtId="0" fontId="29" fillId="0" borderId="0" xfId="60" applyFont="1" applyAlignment="1">
      <alignment horizontal="center" vertical="center" wrapText="1"/>
      <protection/>
    </xf>
    <xf numFmtId="167" fontId="17"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16%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TB - Rounded"/>
      <sheetName val="Underwriting Expenses - 1"/>
      <sheetName val="Underwriting Expenses - 2"/>
      <sheetName val="Underwriting Expenses - 3"/>
      <sheetName val="Business Results - 1"/>
      <sheetName val="Business Results - 2"/>
      <sheetName val="Business Results - 3"/>
    </sheetNames>
    <sheetDataSet>
      <sheetData sheetId="12">
        <row r="9">
          <cell r="B9">
            <v>52500</v>
          </cell>
          <cell r="C9">
            <v>377943</v>
          </cell>
          <cell r="D9">
            <v>25000</v>
          </cell>
        </row>
        <row r="10">
          <cell r="B10">
            <v>66700</v>
          </cell>
          <cell r="C10">
            <v>153638</v>
          </cell>
          <cell r="D10">
            <v>1000</v>
          </cell>
        </row>
        <row r="11">
          <cell r="B11">
            <v>0</v>
          </cell>
          <cell r="C11">
            <v>0</v>
          </cell>
          <cell r="D11">
            <v>0</v>
          </cell>
        </row>
        <row r="16">
          <cell r="B16">
            <v>98534</v>
          </cell>
          <cell r="C16">
            <v>184151</v>
          </cell>
          <cell r="D16">
            <v>0</v>
          </cell>
        </row>
        <row r="17">
          <cell r="B17">
            <v>125186</v>
          </cell>
          <cell r="C17">
            <v>74860</v>
          </cell>
          <cell r="D17">
            <v>10861</v>
          </cell>
        </row>
        <row r="18">
          <cell r="B18">
            <v>0</v>
          </cell>
          <cell r="C18">
            <v>0</v>
          </cell>
          <cell r="D18">
            <v>0</v>
          </cell>
        </row>
      </sheetData>
      <sheetData sheetId="13">
        <row r="12">
          <cell r="E12">
            <v>186022</v>
          </cell>
        </row>
        <row r="19">
          <cell r="E19">
            <v>111980</v>
          </cell>
        </row>
        <row r="22">
          <cell r="B22">
            <v>33572</v>
          </cell>
          <cell r="C22">
            <v>135836</v>
          </cell>
          <cell r="D22">
            <v>1375</v>
          </cell>
        </row>
        <row r="23">
          <cell r="B23">
            <v>42652</v>
          </cell>
          <cell r="C23">
            <v>55219</v>
          </cell>
          <cell r="D23">
            <v>29348</v>
          </cell>
        </row>
        <row r="24">
          <cell r="B24">
            <v>0</v>
          </cell>
          <cell r="C24">
            <v>0</v>
          </cell>
          <cell r="D24">
            <v>0</v>
          </cell>
        </row>
      </sheetData>
      <sheetData sheetId="14">
        <row r="9">
          <cell r="E9">
            <v>-24200</v>
          </cell>
          <cell r="K9">
            <v>-10992</v>
          </cell>
        </row>
        <row r="10">
          <cell r="E10">
            <v>0</v>
          </cell>
          <cell r="K10">
            <v>-4225</v>
          </cell>
        </row>
        <row r="11">
          <cell r="E11">
            <v>0</v>
          </cell>
          <cell r="K11">
            <v>0</v>
          </cell>
        </row>
        <row r="12">
          <cell r="C12">
            <v>-13329</v>
          </cell>
          <cell r="I12">
            <v>-1888</v>
          </cell>
        </row>
        <row r="15">
          <cell r="E15">
            <v>-67324</v>
          </cell>
          <cell r="K15">
            <v>90558</v>
          </cell>
        </row>
        <row r="16">
          <cell r="E16">
            <v>820</v>
          </cell>
          <cell r="K16">
            <v>11949</v>
          </cell>
        </row>
        <row r="17">
          <cell r="E17">
            <v>0</v>
          </cell>
          <cell r="K17">
            <v>0</v>
          </cell>
        </row>
        <row r="18">
          <cell r="C18">
            <v>117395</v>
          </cell>
          <cell r="I18">
            <v>-14888</v>
          </cell>
        </row>
        <row r="21">
          <cell r="E21">
            <v>684096</v>
          </cell>
          <cell r="K21">
            <v>175204</v>
          </cell>
        </row>
        <row r="22">
          <cell r="E22">
            <v>228809</v>
          </cell>
          <cell r="K22">
            <v>94720</v>
          </cell>
        </row>
        <row r="23">
          <cell r="E23">
            <v>0</v>
          </cell>
          <cell r="K23">
            <v>0</v>
          </cell>
        </row>
        <row r="24">
          <cell r="C24">
            <v>101074</v>
          </cell>
          <cell r="I24">
            <v>168850</v>
          </cell>
        </row>
        <row r="27">
          <cell r="E27">
            <v>105945</v>
          </cell>
          <cell r="K27">
            <v>28135</v>
          </cell>
        </row>
        <row r="28">
          <cell r="E28">
            <v>58276</v>
          </cell>
          <cell r="K28">
            <v>24316</v>
          </cell>
        </row>
        <row r="29">
          <cell r="E29">
            <v>0</v>
          </cell>
          <cell r="K29">
            <v>0</v>
          </cell>
        </row>
        <row r="30">
          <cell r="C30">
            <v>22076</v>
          </cell>
          <cell r="I30">
            <v>30375</v>
          </cell>
        </row>
        <row r="36">
          <cell r="C36">
            <v>227216</v>
          </cell>
          <cell r="E36">
            <v>986422</v>
          </cell>
          <cell r="I36">
            <v>182449</v>
          </cell>
        </row>
      </sheetData>
      <sheetData sheetId="15">
        <row r="9">
          <cell r="K9">
            <v>0</v>
          </cell>
        </row>
        <row r="10">
          <cell r="K10">
            <v>0</v>
          </cell>
        </row>
        <row r="11">
          <cell r="K11">
            <v>0</v>
          </cell>
        </row>
        <row r="15">
          <cell r="E15">
            <v>-3013</v>
          </cell>
          <cell r="K15">
            <v>113556</v>
          </cell>
        </row>
        <row r="16">
          <cell r="E16">
            <v>7264</v>
          </cell>
          <cell r="K16">
            <v>16516</v>
          </cell>
        </row>
        <row r="17">
          <cell r="E17">
            <v>0</v>
          </cell>
          <cell r="K17">
            <v>0</v>
          </cell>
        </row>
        <row r="18">
          <cell r="C18">
            <v>139440</v>
          </cell>
          <cell r="I18">
            <v>-9368</v>
          </cell>
        </row>
        <row r="21">
          <cell r="E21">
            <v>2600620</v>
          </cell>
          <cell r="K21">
            <v>362531</v>
          </cell>
        </row>
        <row r="22">
          <cell r="E22">
            <v>467959</v>
          </cell>
          <cell r="K22">
            <v>157993</v>
          </cell>
        </row>
        <row r="23">
          <cell r="E23">
            <v>0</v>
          </cell>
          <cell r="K23">
            <v>0</v>
          </cell>
        </row>
        <row r="24">
          <cell r="C24">
            <v>183469</v>
          </cell>
          <cell r="I24">
            <v>337055</v>
          </cell>
        </row>
        <row r="27">
          <cell r="E27">
            <v>185945</v>
          </cell>
          <cell r="K27">
            <v>36947</v>
          </cell>
        </row>
        <row r="28">
          <cell r="E28">
            <v>66773</v>
          </cell>
          <cell r="K28">
            <v>26500</v>
          </cell>
        </row>
        <row r="29">
          <cell r="E29">
            <v>0</v>
          </cell>
          <cell r="K29">
            <v>0</v>
          </cell>
        </row>
        <row r="30">
          <cell r="C30">
            <v>26167</v>
          </cell>
          <cell r="I30">
            <v>37280</v>
          </cell>
        </row>
        <row r="36">
          <cell r="C36">
            <v>349076</v>
          </cell>
          <cell r="E36">
            <v>3325548</v>
          </cell>
          <cell r="I36">
            <v>364967</v>
          </cell>
        </row>
      </sheetData>
      <sheetData sheetId="47">
        <row r="22">
          <cell r="J22">
            <v>10758481</v>
          </cell>
        </row>
        <row r="27">
          <cell r="J27">
            <v>1120368</v>
          </cell>
        </row>
        <row r="31">
          <cell r="J31">
            <v>1071884</v>
          </cell>
        </row>
        <row r="35">
          <cell r="J35">
            <v>31827</v>
          </cell>
        </row>
        <row r="42">
          <cell r="J42">
            <v>156295</v>
          </cell>
        </row>
        <row r="50">
          <cell r="J50">
            <v>52099</v>
          </cell>
        </row>
        <row r="54">
          <cell r="I54">
            <v>-912763</v>
          </cell>
        </row>
        <row r="55">
          <cell r="I55">
            <v>-331875</v>
          </cell>
        </row>
        <row r="56">
          <cell r="I56">
            <v>-3417</v>
          </cell>
        </row>
        <row r="58">
          <cell r="I58">
            <v>-2698590</v>
          </cell>
        </row>
        <row r="59">
          <cell r="I59">
            <v>-1010906</v>
          </cell>
        </row>
        <row r="60">
          <cell r="I60">
            <v>-8064</v>
          </cell>
        </row>
        <row r="121">
          <cell r="J121">
            <v>-12541</v>
          </cell>
        </row>
        <row r="125">
          <cell r="J125">
            <v>-92</v>
          </cell>
        </row>
        <row r="128">
          <cell r="J128">
            <v>-7560</v>
          </cell>
        </row>
        <row r="138">
          <cell r="J138">
            <v>-212680</v>
          </cell>
        </row>
        <row r="165">
          <cell r="J165">
            <v>-237755</v>
          </cell>
        </row>
        <row r="168">
          <cell r="J168">
            <v>-2873171</v>
          </cell>
        </row>
        <row r="171">
          <cell r="J171">
            <v>-1908200</v>
          </cell>
        </row>
        <row r="174">
          <cell r="J174">
            <v>-392874</v>
          </cell>
        </row>
        <row r="179">
          <cell r="J179">
            <v>-114723</v>
          </cell>
        </row>
        <row r="182">
          <cell r="J182">
            <v>-1240000</v>
          </cell>
        </row>
        <row r="189">
          <cell r="H189">
            <v>-22008</v>
          </cell>
        </row>
        <row r="193">
          <cell r="G193">
            <v>66688</v>
          </cell>
        </row>
        <row r="206">
          <cell r="G206">
            <v>1548</v>
          </cell>
          <cell r="I206">
            <v>2468</v>
          </cell>
        </row>
        <row r="207">
          <cell r="G207">
            <v>0</v>
          </cell>
          <cell r="I207">
            <v>266</v>
          </cell>
        </row>
        <row r="209">
          <cell r="G209">
            <v>26047</v>
          </cell>
          <cell r="I209">
            <v>82709</v>
          </cell>
        </row>
        <row r="210">
          <cell r="G210">
            <v>9077</v>
          </cell>
          <cell r="I210">
            <v>27806</v>
          </cell>
        </row>
        <row r="211">
          <cell r="G211">
            <v>215</v>
          </cell>
          <cell r="I211">
            <v>215</v>
          </cell>
        </row>
        <row r="213">
          <cell r="G213">
            <v>-1814072</v>
          </cell>
          <cell r="I213">
            <v>-3573015</v>
          </cell>
        </row>
        <row r="214">
          <cell r="G214">
            <v>-710665</v>
          </cell>
          <cell r="I214">
            <v>-1326795</v>
          </cell>
        </row>
        <row r="215">
          <cell r="G215">
            <v>-6050</v>
          </cell>
          <cell r="I215">
            <v>-10405</v>
          </cell>
        </row>
        <row r="253">
          <cell r="H253">
            <v>-27263</v>
          </cell>
          <cell r="J253">
            <v>-55143</v>
          </cell>
        </row>
        <row r="260">
          <cell r="H260">
            <v>-1232</v>
          </cell>
          <cell r="J260">
            <v>-500</v>
          </cell>
        </row>
        <row r="263">
          <cell r="H263">
            <v>-4713</v>
          </cell>
          <cell r="J263">
            <v>-9525</v>
          </cell>
        </row>
        <row r="279">
          <cell r="G279">
            <v>156</v>
          </cell>
        </row>
        <row r="280">
          <cell r="G280">
            <v>113</v>
          </cell>
        </row>
        <row r="282">
          <cell r="G282">
            <v>-306</v>
          </cell>
          <cell r="I282">
            <v>-306</v>
          </cell>
        </row>
        <row r="283">
          <cell r="G283">
            <v>-22816</v>
          </cell>
          <cell r="I283">
            <v>-22816</v>
          </cell>
        </row>
        <row r="285">
          <cell r="G285">
            <v>-1173</v>
          </cell>
          <cell r="I285">
            <v>-1173</v>
          </cell>
        </row>
        <row r="287">
          <cell r="H287">
            <v>-24026</v>
          </cell>
          <cell r="J287">
            <v>-24295</v>
          </cell>
        </row>
        <row r="381">
          <cell r="H381">
            <v>-155</v>
          </cell>
          <cell r="J381">
            <v>-274</v>
          </cell>
        </row>
        <row r="385">
          <cell r="H385">
            <v>-3348</v>
          </cell>
          <cell r="J385">
            <v>-10075</v>
          </cell>
        </row>
        <row r="389">
          <cell r="H389">
            <v>218492</v>
          </cell>
          <cell r="J389">
            <v>414985</v>
          </cell>
        </row>
        <row r="391">
          <cell r="H391">
            <v>214989</v>
          </cell>
          <cell r="J391">
            <v>404636</v>
          </cell>
        </row>
        <row r="394">
          <cell r="H394">
            <v>7005</v>
          </cell>
          <cell r="J394">
            <v>24664</v>
          </cell>
        </row>
        <row r="396">
          <cell r="H396">
            <v>4500</v>
          </cell>
          <cell r="J396">
            <v>9000</v>
          </cell>
        </row>
        <row r="400">
          <cell r="H400">
            <v>14862</v>
          </cell>
          <cell r="J400">
            <v>28319</v>
          </cell>
        </row>
        <row r="402">
          <cell r="H402">
            <v>26367</v>
          </cell>
          <cell r="J402">
            <v>61983</v>
          </cell>
        </row>
        <row r="614">
          <cell r="H614">
            <v>1128167</v>
          </cell>
          <cell r="J614">
            <v>2231299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A1" sqref="A1:E1"/>
    </sheetView>
  </sheetViews>
  <sheetFormatPr defaultColWidth="15.7109375" defaultRowHeight="15" customHeight="1"/>
  <cols>
    <col min="1" max="1" width="52.57421875" style="7" customWidth="1"/>
    <col min="2" max="3" width="15.7109375" style="43" customWidth="1"/>
    <col min="4" max="4" width="17.28125" style="43" customWidth="1"/>
    <col min="5" max="5" width="20.57421875" style="43" bestFit="1" customWidth="1"/>
    <col min="6" max="6" width="16.8515625" style="7" bestFit="1" customWidth="1"/>
    <col min="7" max="16384" width="15.7109375" style="7" customWidth="1"/>
  </cols>
  <sheetData>
    <row r="1" spans="1:5" s="1" customFormat="1" ht="30" customHeight="1">
      <c r="A1" s="319" t="s">
        <v>0</v>
      </c>
      <c r="B1" s="319"/>
      <c r="C1" s="319"/>
      <c r="D1" s="319"/>
      <c r="E1" s="319"/>
    </row>
    <row r="2" spans="1:5" s="1" customFormat="1" ht="15" customHeight="1">
      <c r="A2" s="320"/>
      <c r="B2" s="320"/>
      <c r="C2" s="320"/>
      <c r="D2" s="320"/>
      <c r="E2" s="320"/>
    </row>
    <row r="3" spans="1:5" s="2" customFormat="1" ht="15" customHeight="1">
      <c r="A3" s="321" t="s">
        <v>1</v>
      </c>
      <c r="B3" s="321"/>
      <c r="C3" s="321"/>
      <c r="D3" s="321"/>
      <c r="E3" s="321"/>
    </row>
    <row r="4" spans="1:5" s="2" customFormat="1" ht="15" customHeight="1">
      <c r="A4" s="322" t="s">
        <v>2</v>
      </c>
      <c r="B4" s="322"/>
      <c r="C4" s="322"/>
      <c r="D4" s="322"/>
      <c r="E4" s="322"/>
    </row>
    <row r="5" spans="1:5" s="2" customFormat="1" ht="15" customHeight="1">
      <c r="A5" s="3"/>
      <c r="B5" s="4"/>
      <c r="C5" s="4"/>
      <c r="D5" s="4"/>
      <c r="E5" s="4"/>
    </row>
    <row r="6" spans="1:5" ht="45" customHeight="1">
      <c r="A6" s="5"/>
      <c r="B6" s="6" t="s">
        <v>3</v>
      </c>
      <c r="C6" s="6" t="s">
        <v>4</v>
      </c>
      <c r="D6" s="6" t="s">
        <v>5</v>
      </c>
      <c r="E6" s="7"/>
    </row>
    <row r="7" spans="1:5" ht="15" customHeight="1">
      <c r="A7" s="8" t="s">
        <v>6</v>
      </c>
      <c r="B7" s="9"/>
      <c r="C7" s="9"/>
      <c r="D7" s="9"/>
      <c r="E7" s="7"/>
    </row>
    <row r="8" spans="1:5" ht="15" customHeight="1">
      <c r="A8" s="10" t="s">
        <v>7</v>
      </c>
      <c r="B8" s="11">
        <f>'[1]TB - Rounded'!J27</f>
        <v>1120368</v>
      </c>
      <c r="C8" s="12">
        <v>0</v>
      </c>
      <c r="D8" s="11">
        <f>SUM(B8:C8)</f>
        <v>1120368</v>
      </c>
      <c r="E8" s="7"/>
    </row>
    <row r="9" spans="1:5" ht="15" customHeight="1">
      <c r="A9" s="10" t="s">
        <v>8</v>
      </c>
      <c r="B9" s="13">
        <f>'[1]TB - Rounded'!J31</f>
        <v>1071884</v>
      </c>
      <c r="C9" s="12">
        <v>0</v>
      </c>
      <c r="D9" s="13">
        <f>SUM(B9:C9)</f>
        <v>1071884</v>
      </c>
      <c r="E9" s="7"/>
    </row>
    <row r="10" spans="1:5" ht="15" customHeight="1">
      <c r="A10" s="10" t="s">
        <v>9</v>
      </c>
      <c r="B10" s="13">
        <f>'[1]TB - Rounded'!J22</f>
        <v>10758481</v>
      </c>
      <c r="C10" s="12">
        <v>0</v>
      </c>
      <c r="D10" s="13">
        <f>SUM(B10:C10)</f>
        <v>10758481</v>
      </c>
      <c r="E10" s="7"/>
    </row>
    <row r="11" spans="1:5" ht="15" customHeight="1">
      <c r="A11" s="10" t="s">
        <v>10</v>
      </c>
      <c r="B11" s="13">
        <f>144278.48</f>
        <v>144278.48</v>
      </c>
      <c r="C11" s="13">
        <f>B11</f>
        <v>144278.48</v>
      </c>
      <c r="D11" s="14">
        <v>0</v>
      </c>
      <c r="E11" s="7"/>
    </row>
    <row r="12" spans="1:5" ht="15" customHeight="1">
      <c r="A12" s="10" t="s">
        <v>11</v>
      </c>
      <c r="B12" s="15">
        <f>'[1]TB - Rounded'!J35</f>
        <v>31827</v>
      </c>
      <c r="C12" s="12">
        <v>0</v>
      </c>
      <c r="D12" s="13">
        <f>SUM(B12:C12)</f>
        <v>31827</v>
      </c>
      <c r="E12" s="7"/>
    </row>
    <row r="13" spans="1:5" ht="15" customHeight="1">
      <c r="A13" s="10" t="s">
        <v>12</v>
      </c>
      <c r="B13" s="13">
        <f>18328-6815</f>
        <v>11513</v>
      </c>
      <c r="C13" s="13">
        <f>B13</f>
        <v>11513</v>
      </c>
      <c r="D13" s="14">
        <f>+B13-C13</f>
        <v>0</v>
      </c>
      <c r="E13" s="7"/>
    </row>
    <row r="14" spans="1:5" ht="15" customHeight="1">
      <c r="A14" s="10" t="s">
        <v>13</v>
      </c>
      <c r="B14" s="15">
        <f>'[1]TB - Rounded'!J50</f>
        <v>52099</v>
      </c>
      <c r="C14" s="12">
        <v>0</v>
      </c>
      <c r="D14" s="13">
        <f>B14-C14</f>
        <v>52099</v>
      </c>
      <c r="E14" s="16"/>
    </row>
    <row r="15" spans="1:5" ht="15" customHeight="1">
      <c r="A15" s="10" t="s">
        <v>14</v>
      </c>
      <c r="B15" s="15">
        <f>'[1]TB - Rounded'!J42</f>
        <v>156295</v>
      </c>
      <c r="C15" s="15">
        <v>0</v>
      </c>
      <c r="D15" s="13">
        <f>+B15-C15</f>
        <v>156295</v>
      </c>
      <c r="E15" s="7"/>
    </row>
    <row r="16" spans="1:6" ht="15" customHeight="1">
      <c r="A16" s="17" t="s">
        <v>15</v>
      </c>
      <c r="B16" s="18">
        <f>SUM(B8:B15)</f>
        <v>13346745.48</v>
      </c>
      <c r="C16" s="18">
        <f>SUM(C8:C15)</f>
        <v>155791.48</v>
      </c>
      <c r="D16" s="18">
        <f>SUM(D8:D15)</f>
        <v>13190954</v>
      </c>
      <c r="E16" s="19"/>
      <c r="F16" s="20"/>
    </row>
    <row r="17" spans="1:5" ht="15" customHeight="1">
      <c r="A17" s="17"/>
      <c r="B17" s="21"/>
      <c r="C17" s="21"/>
      <c r="D17" s="19"/>
      <c r="E17" s="7"/>
    </row>
    <row r="18" spans="1:5" ht="15" customHeight="1">
      <c r="A18" s="22" t="s">
        <v>16</v>
      </c>
      <c r="B18" s="23"/>
      <c r="C18" s="23"/>
      <c r="D18" s="23"/>
      <c r="E18" s="7"/>
    </row>
    <row r="19" spans="1:5" ht="15" customHeight="1">
      <c r="A19" s="10" t="s">
        <v>17</v>
      </c>
      <c r="B19" s="23"/>
      <c r="C19" s="24">
        <f>-'[1]TB - Rounded'!J168</f>
        <v>2873171</v>
      </c>
      <c r="D19" s="23"/>
      <c r="E19" s="7"/>
    </row>
    <row r="20" spans="1:5" ht="15" customHeight="1">
      <c r="A20" s="10" t="s">
        <v>18</v>
      </c>
      <c r="B20" s="23"/>
      <c r="C20" s="24">
        <f>-'[1]TB - Rounded'!J171</f>
        <v>1908200</v>
      </c>
      <c r="D20" s="23"/>
      <c r="E20" s="7"/>
    </row>
    <row r="21" spans="1:5" ht="15" customHeight="1">
      <c r="A21" s="10" t="s">
        <v>19</v>
      </c>
      <c r="B21" s="23"/>
      <c r="C21" s="24">
        <f>-'[1]TB - Rounded'!J165</f>
        <v>237755</v>
      </c>
      <c r="D21" s="23"/>
      <c r="E21" s="7"/>
    </row>
    <row r="22" spans="1:4" s="26" customFormat="1" ht="15" customHeight="1">
      <c r="A22" s="10" t="s">
        <v>20</v>
      </c>
      <c r="B22" s="23"/>
      <c r="C22" s="25">
        <f>-'[1]TB - Rounded'!J182</f>
        <v>1240000</v>
      </c>
      <c r="D22" s="23"/>
    </row>
    <row r="23" spans="1:5" ht="15" customHeight="1">
      <c r="A23" s="10" t="s">
        <v>21</v>
      </c>
      <c r="B23" s="23"/>
      <c r="C23" s="24">
        <f>-'[1]TB - Rounded'!J174</f>
        <v>392874</v>
      </c>
      <c r="D23" s="23"/>
      <c r="E23" s="7"/>
    </row>
    <row r="24" spans="1:5" ht="15" customHeight="1">
      <c r="A24" s="10" t="s">
        <v>22</v>
      </c>
      <c r="B24" s="23"/>
      <c r="C24" s="24">
        <f>-'[1]TB - Rounded'!J179-1</f>
        <v>114722</v>
      </c>
      <c r="D24" s="27"/>
      <c r="E24" s="7"/>
    </row>
    <row r="25" spans="1:5" ht="15" customHeight="1">
      <c r="A25" s="10" t="s">
        <v>23</v>
      </c>
      <c r="B25" s="23"/>
      <c r="C25" s="24">
        <f>-'[1]TB - Rounded'!J128</f>
        <v>7560</v>
      </c>
      <c r="D25" s="27"/>
      <c r="E25" s="7"/>
    </row>
    <row r="26" spans="1:4" s="26" customFormat="1" ht="15" customHeight="1">
      <c r="A26" s="10" t="s">
        <v>24</v>
      </c>
      <c r="B26" s="23"/>
      <c r="C26" s="28">
        <f>-'[1]TB - Rounded'!J125</f>
        <v>92</v>
      </c>
      <c r="D26" s="21"/>
    </row>
    <row r="27" spans="1:5" ht="15" customHeight="1">
      <c r="A27" s="10"/>
      <c r="B27" s="29"/>
      <c r="C27" s="23"/>
      <c r="D27" s="27"/>
      <c r="E27" s="7"/>
    </row>
    <row r="28" spans="1:5" ht="15" customHeight="1">
      <c r="A28" s="17" t="s">
        <v>25</v>
      </c>
      <c r="B28" s="23"/>
      <c r="C28" s="23"/>
      <c r="D28" s="30">
        <f>SUM(C19:C26)</f>
        <v>6774374</v>
      </c>
      <c r="E28" s="7"/>
    </row>
    <row r="29" spans="1:5" ht="15" customHeight="1">
      <c r="A29" s="31"/>
      <c r="B29" s="23"/>
      <c r="C29" s="23"/>
      <c r="D29" s="23"/>
      <c r="E29" s="7"/>
    </row>
    <row r="30" spans="1:5" ht="15" customHeight="1">
      <c r="A30" s="22" t="s">
        <v>26</v>
      </c>
      <c r="B30" s="23"/>
      <c r="C30" s="23"/>
      <c r="D30" s="23"/>
      <c r="E30" s="7"/>
    </row>
    <row r="31" spans="1:5" ht="15" customHeight="1">
      <c r="A31" s="10" t="s">
        <v>27</v>
      </c>
      <c r="B31" s="23"/>
      <c r="C31" s="24">
        <f>'Equity YTD-4'!F42</f>
        <v>4965615</v>
      </c>
      <c r="D31" s="23"/>
      <c r="E31" s="7"/>
    </row>
    <row r="32" spans="1:6" ht="15" customHeight="1">
      <c r="A32" s="10" t="s">
        <v>28</v>
      </c>
      <c r="B32" s="23"/>
      <c r="C32" s="24">
        <f>'Losses Incurred YTD-10'!F18</f>
        <v>676781</v>
      </c>
      <c r="D32" s="27"/>
      <c r="E32" s="32"/>
      <c r="F32" s="33"/>
    </row>
    <row r="33" spans="1:6" ht="15" customHeight="1">
      <c r="A33" s="10" t="s">
        <v>29</v>
      </c>
      <c r="B33" s="23"/>
      <c r="C33" s="24">
        <f>'Losses Incurred YTD-10'!F24</f>
        <v>493592</v>
      </c>
      <c r="D33" s="27"/>
      <c r="E33" s="32"/>
      <c r="F33" s="33"/>
    </row>
    <row r="34" spans="1:6" ht="15" customHeight="1">
      <c r="A34" s="10" t="s">
        <v>30</v>
      </c>
      <c r="B34" s="23"/>
      <c r="C34" s="24">
        <f>'[1]Unpaid Loss Expense Reserves-14'!E12</f>
        <v>186022</v>
      </c>
      <c r="D34" s="27"/>
      <c r="E34" s="32"/>
      <c r="F34" s="33"/>
    </row>
    <row r="35" spans="1:7" ht="15" customHeight="1">
      <c r="A35" s="10" t="s">
        <v>31</v>
      </c>
      <c r="B35" s="21"/>
      <c r="C35" s="24">
        <f>'[1]Unpaid Loss Expense Reserves-14'!E19</f>
        <v>111980</v>
      </c>
      <c r="D35" s="27"/>
      <c r="E35" s="32"/>
      <c r="F35" s="32"/>
      <c r="G35" s="32"/>
    </row>
    <row r="36" spans="1:5" ht="15" customHeight="1">
      <c r="A36" s="10" t="s">
        <v>32</v>
      </c>
      <c r="B36" s="23"/>
      <c r="C36" s="24">
        <f>'Equity YTD-4'!F45</f>
        <v>212680</v>
      </c>
      <c r="D36" s="23"/>
      <c r="E36" s="7"/>
    </row>
    <row r="37" spans="1:5" ht="15" customHeight="1">
      <c r="A37" s="10" t="s">
        <v>33</v>
      </c>
      <c r="B37" s="23"/>
      <c r="C37" s="34">
        <f>'Equity YTD-4'!F46</f>
        <v>12541</v>
      </c>
      <c r="D37" s="23"/>
      <c r="E37" s="7"/>
    </row>
    <row r="38" spans="1:5" ht="15" customHeight="1">
      <c r="A38" s="10"/>
      <c r="B38" s="19"/>
      <c r="C38" s="23"/>
      <c r="D38" s="23"/>
      <c r="E38" s="7"/>
    </row>
    <row r="39" spans="1:5" ht="15" customHeight="1">
      <c r="A39" s="35" t="s">
        <v>34</v>
      </c>
      <c r="B39" s="23"/>
      <c r="C39" s="21"/>
      <c r="D39" s="30">
        <f>SUM(C31:C37)</f>
        <v>6659211</v>
      </c>
      <c r="E39" s="7"/>
    </row>
    <row r="40" spans="1:5" ht="15" customHeight="1">
      <c r="A40" s="35"/>
      <c r="B40" s="23"/>
      <c r="C40" s="21"/>
      <c r="D40" s="36"/>
      <c r="E40" s="7"/>
    </row>
    <row r="41" spans="1:5" ht="15" customHeight="1">
      <c r="A41" s="17" t="s">
        <v>35</v>
      </c>
      <c r="B41" s="23"/>
      <c r="C41" s="21"/>
      <c r="D41" s="37">
        <f>D28+D39</f>
        <v>13433585</v>
      </c>
      <c r="E41" s="7"/>
    </row>
    <row r="42" spans="1:5" ht="15" customHeight="1">
      <c r="A42" s="31"/>
      <c r="B42" s="23"/>
      <c r="C42" s="21"/>
      <c r="D42" s="23"/>
      <c r="E42" s="7"/>
    </row>
    <row r="43" spans="1:5" ht="15" customHeight="1">
      <c r="A43" s="22" t="s">
        <v>36</v>
      </c>
      <c r="B43" s="23"/>
      <c r="C43" s="21"/>
      <c r="D43" s="23"/>
      <c r="E43" s="7"/>
    </row>
    <row r="44" spans="1:7" ht="15" customHeight="1">
      <c r="A44" s="10" t="s">
        <v>37</v>
      </c>
      <c r="B44" s="23"/>
      <c r="C44" s="21"/>
      <c r="D44" s="38">
        <f>D16-D41</f>
        <v>-242631</v>
      </c>
      <c r="E44" s="39"/>
      <c r="F44" s="20"/>
      <c r="G44" s="16"/>
    </row>
    <row r="45" spans="1:5" ht="15" customHeight="1">
      <c r="A45" s="31"/>
      <c r="B45" s="21"/>
      <c r="C45" s="21"/>
      <c r="D45" s="23"/>
      <c r="E45" s="7"/>
    </row>
    <row r="46" spans="1:6" ht="15" customHeight="1" thickBot="1">
      <c r="A46" s="35" t="s">
        <v>38</v>
      </c>
      <c r="B46" s="23"/>
      <c r="C46" s="23"/>
      <c r="D46" s="40">
        <f>D41+D44</f>
        <v>13190954</v>
      </c>
      <c r="E46" s="16"/>
      <c r="F46" s="20"/>
    </row>
    <row r="47" spans="1:5" ht="15" customHeight="1" thickTop="1">
      <c r="A47" s="41"/>
      <c r="B47" s="42"/>
      <c r="C47" s="42"/>
      <c r="D47" s="42"/>
      <c r="E47" s="20"/>
    </row>
    <row r="48" ht="15" customHeight="1">
      <c r="E48" s="7"/>
    </row>
    <row r="49" ht="15" customHeight="1">
      <c r="E49" s="7"/>
    </row>
    <row r="50" ht="15" customHeight="1">
      <c r="E50" s="7"/>
    </row>
    <row r="51" ht="15" customHeight="1">
      <c r="E51" s="7"/>
    </row>
    <row r="52" ht="15" customHeight="1">
      <c r="E52" s="7"/>
    </row>
    <row r="53" ht="15" customHeight="1">
      <c r="E53" s="7"/>
    </row>
    <row r="54" ht="15" customHeight="1">
      <c r="E54" s="7"/>
    </row>
    <row r="56" spans="1:5" ht="15" customHeight="1">
      <c r="A56" s="44"/>
      <c r="E56" s="45"/>
    </row>
    <row r="59" spans="2:5" s="44" customFormat="1" ht="15" customHeight="1">
      <c r="B59" s="46"/>
      <c r="C59" s="46"/>
      <c r="E59" s="45"/>
    </row>
    <row r="60" spans="2:5" s="47" customFormat="1" ht="15" customHeight="1">
      <c r="B60" s="48"/>
      <c r="C60" s="48"/>
      <c r="D60" s="48"/>
      <c r="E60" s="49"/>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60" customWidth="1"/>
    <col min="2" max="4" width="16.7109375" style="286" customWidth="1"/>
    <col min="5" max="6" width="16.7109375" style="280" customWidth="1"/>
    <col min="7" max="16384" width="15.7109375" style="185" customWidth="1"/>
  </cols>
  <sheetData>
    <row r="1" spans="1:6" s="253" customFormat="1" ht="24.75" customHeight="1">
      <c r="A1" s="341" t="s">
        <v>0</v>
      </c>
      <c r="B1" s="341"/>
      <c r="C1" s="341"/>
      <c r="D1" s="341"/>
      <c r="E1" s="341"/>
      <c r="F1" s="341"/>
    </row>
    <row r="2" spans="1:6" s="256" customFormat="1" ht="15" customHeight="1">
      <c r="A2" s="254"/>
      <c r="B2" s="255"/>
      <c r="C2" s="255"/>
      <c r="D2" s="255"/>
      <c r="E2" s="255"/>
      <c r="F2" s="255"/>
    </row>
    <row r="3" spans="1:6" s="257" customFormat="1" ht="15" customHeight="1">
      <c r="A3" s="342" t="s">
        <v>183</v>
      </c>
      <c r="B3" s="342"/>
      <c r="C3" s="342"/>
      <c r="D3" s="342"/>
      <c r="E3" s="342"/>
      <c r="F3" s="342"/>
    </row>
    <row r="4" spans="1:6" s="257" customFormat="1" ht="15" customHeight="1">
      <c r="A4" s="342" t="s">
        <v>196</v>
      </c>
      <c r="B4" s="342"/>
      <c r="C4" s="342"/>
      <c r="D4" s="342"/>
      <c r="E4" s="342"/>
      <c r="F4" s="342"/>
    </row>
    <row r="5" spans="1:6" s="259" customFormat="1" ht="15" customHeight="1">
      <c r="A5" s="254"/>
      <c r="B5" s="258"/>
      <c r="C5" s="258"/>
      <c r="D5" s="258"/>
      <c r="E5" s="255"/>
      <c r="F5" s="255"/>
    </row>
    <row r="6" spans="2:6" ht="30" customHeight="1">
      <c r="B6" s="209" t="s">
        <v>69</v>
      </c>
      <c r="C6" s="209" t="s">
        <v>70</v>
      </c>
      <c r="D6" s="209" t="s">
        <v>71</v>
      </c>
      <c r="E6" s="209" t="s">
        <v>72</v>
      </c>
      <c r="F6" s="210" t="s">
        <v>73</v>
      </c>
    </row>
    <row r="7" spans="1:6" ht="15" customHeight="1">
      <c r="A7" s="261" t="s">
        <v>185</v>
      </c>
      <c r="B7" s="262"/>
      <c r="C7" s="262"/>
      <c r="D7" s="262"/>
      <c r="E7" s="262"/>
      <c r="F7" s="262"/>
    </row>
    <row r="8" spans="1:6" ht="15" customHeight="1">
      <c r="A8" s="261" t="s">
        <v>186</v>
      </c>
      <c r="B8" s="263"/>
      <c r="C8" s="263"/>
      <c r="D8" s="263"/>
      <c r="E8" s="263"/>
      <c r="F8" s="263"/>
    </row>
    <row r="9" spans="1:6" ht="15" customHeight="1">
      <c r="A9" s="264" t="s">
        <v>187</v>
      </c>
      <c r="B9" s="216">
        <f>'[1]Loss Expenses Paid YTD-16'!E27</f>
        <v>185945</v>
      </c>
      <c r="C9" s="216">
        <f>'[1]Loss Expenses Paid YTD-16'!E21+'[1]TB - Rounded'!I285</f>
        <v>2599447</v>
      </c>
      <c r="D9" s="216">
        <f>'[1]Loss Expenses Paid YTD-16'!E15+'[1]TB - Rounded'!I282</f>
        <v>-3319</v>
      </c>
      <c r="E9" s="189">
        <v>0</v>
      </c>
      <c r="F9" s="216">
        <f>SUM(B9:E9)</f>
        <v>2782073</v>
      </c>
    </row>
    <row r="10" spans="1:6" ht="15" customHeight="1">
      <c r="A10" s="264" t="s">
        <v>162</v>
      </c>
      <c r="B10" s="265">
        <f>'[1]Loss Expenses Paid YTD-16'!E28</f>
        <v>66773</v>
      </c>
      <c r="C10" s="265">
        <f>'[1]Loss Expenses Paid YTD-16'!E22</f>
        <v>467959</v>
      </c>
      <c r="D10" s="266">
        <f>'[1]Loss Expenses Paid YTD-16'!E16+'[1]TB - Rounded'!$I$28+'[1]TB - Rounded'!I283</f>
        <v>-15552</v>
      </c>
      <c r="E10" s="189">
        <v>0</v>
      </c>
      <c r="F10" s="265">
        <f>SUM(B10:E10)</f>
        <v>519180</v>
      </c>
    </row>
    <row r="11" spans="1:6" ht="15" customHeight="1">
      <c r="A11" s="264" t="s">
        <v>163</v>
      </c>
      <c r="B11" s="189">
        <f>'[1]Loss Expenses Paid YTD-16'!E29</f>
        <v>0</v>
      </c>
      <c r="C11" s="189">
        <f>'[1]Loss Expenses Paid YTD-16'!E23</f>
        <v>0</v>
      </c>
      <c r="D11" s="189">
        <f>'[1]Loss Expenses Paid YTD-16'!E17</f>
        <v>0</v>
      </c>
      <c r="E11" s="189">
        <v>0</v>
      </c>
      <c r="F11" s="189">
        <f>SUM(B11:E11)</f>
        <v>0</v>
      </c>
    </row>
    <row r="12" spans="1:6" ht="15" customHeight="1" thickBot="1">
      <c r="A12" s="267" t="s">
        <v>164</v>
      </c>
      <c r="B12" s="268">
        <f>SUM(B9:B11)</f>
        <v>252718</v>
      </c>
      <c r="C12" s="268">
        <f>SUM(C9:C11)</f>
        <v>3067406</v>
      </c>
      <c r="D12" s="112">
        <f>SUM(D9:D11)</f>
        <v>-18871</v>
      </c>
      <c r="E12" s="221">
        <f>SUM(E9:E11)</f>
        <v>0</v>
      </c>
      <c r="F12" s="269">
        <f>SUM(F9:F11)</f>
        <v>3301253</v>
      </c>
    </row>
    <row r="13" spans="1:6" ht="15" customHeight="1" thickTop="1">
      <c r="A13" s="261"/>
      <c r="B13" s="270"/>
      <c r="C13" s="270"/>
      <c r="D13" s="270"/>
      <c r="E13" s="271"/>
      <c r="F13" s="272"/>
    </row>
    <row r="14" spans="1:6" ht="15" customHeight="1">
      <c r="A14" s="261" t="s">
        <v>188</v>
      </c>
      <c r="B14" s="270"/>
      <c r="C14" s="270"/>
      <c r="D14" s="270"/>
      <c r="E14" s="271"/>
      <c r="F14" s="272"/>
    </row>
    <row r="15" spans="1:6" ht="15" customHeight="1">
      <c r="A15" s="264" t="s">
        <v>189</v>
      </c>
      <c r="B15" s="265">
        <f>'[1]Unpaid Loss Reserves-13'!B9</f>
        <v>52500</v>
      </c>
      <c r="C15" s="265">
        <f>'[1]Unpaid Loss Reserves-13'!C9</f>
        <v>377943</v>
      </c>
      <c r="D15" s="265">
        <f>'[1]Unpaid Loss Reserves-13'!D9</f>
        <v>25000</v>
      </c>
      <c r="E15" s="189">
        <v>0</v>
      </c>
      <c r="F15" s="287">
        <f>SUM(B15:E15)</f>
        <v>455443</v>
      </c>
    </row>
    <row r="16" spans="1:6" ht="15" customHeight="1">
      <c r="A16" s="264" t="s">
        <v>190</v>
      </c>
      <c r="B16" s="265">
        <f>'[1]Unpaid Loss Reserves-13'!B10</f>
        <v>66700</v>
      </c>
      <c r="C16" s="265">
        <f>'[1]Unpaid Loss Reserves-13'!C10</f>
        <v>153638</v>
      </c>
      <c r="D16" s="265">
        <f>'[1]Unpaid Loss Reserves-13'!D10</f>
        <v>1000</v>
      </c>
      <c r="E16" s="189">
        <v>0</v>
      </c>
      <c r="F16" s="287">
        <f>SUM(B16:E16)</f>
        <v>221338</v>
      </c>
    </row>
    <row r="17" spans="1:6" ht="15" customHeight="1">
      <c r="A17" s="264" t="s">
        <v>191</v>
      </c>
      <c r="B17" s="189">
        <f>'[1]Unpaid Loss Reserves-13'!B11</f>
        <v>0</v>
      </c>
      <c r="C17" s="189">
        <f>'[1]Unpaid Loss Reserves-13'!C11</f>
        <v>0</v>
      </c>
      <c r="D17" s="189">
        <f>'[1]Unpaid Loss Reserves-13'!D11</f>
        <v>0</v>
      </c>
      <c r="E17" s="189">
        <v>0</v>
      </c>
      <c r="F17" s="189">
        <f>SUM(B17:E17)</f>
        <v>0</v>
      </c>
    </row>
    <row r="18" spans="1:6" ht="15" customHeight="1" thickBot="1">
      <c r="A18" s="267" t="s">
        <v>164</v>
      </c>
      <c r="B18" s="268">
        <f>SUM(B15:B17)</f>
        <v>119200</v>
      </c>
      <c r="C18" s="268">
        <f>SUM(C15:C17)</f>
        <v>531581</v>
      </c>
      <c r="D18" s="268">
        <f>SUM(D15:D17)</f>
        <v>26000</v>
      </c>
      <c r="E18" s="221">
        <f>SUM(E15:E17)</f>
        <v>0</v>
      </c>
      <c r="F18" s="269">
        <f>SUM(F15:F17)</f>
        <v>676781</v>
      </c>
    </row>
    <row r="19" spans="1:6" ht="15" customHeight="1" thickTop="1">
      <c r="A19" s="261"/>
      <c r="B19" s="106"/>
      <c r="C19" s="106"/>
      <c r="D19" s="106"/>
      <c r="E19" s="273"/>
      <c r="F19" s="274"/>
    </row>
    <row r="20" spans="1:6" ht="15" customHeight="1">
      <c r="A20" s="261" t="s">
        <v>192</v>
      </c>
      <c r="B20" s="271"/>
      <c r="C20" s="271"/>
      <c r="D20" s="271"/>
      <c r="E20" s="271"/>
      <c r="F20" s="275"/>
    </row>
    <row r="21" spans="1:6" ht="15" customHeight="1">
      <c r="A21" s="264" t="s">
        <v>189</v>
      </c>
      <c r="B21" s="265">
        <f>'[1]Unpaid Loss Reserves-13'!B16</f>
        <v>98534</v>
      </c>
      <c r="C21" s="265">
        <f>'[1]Unpaid Loss Reserves-13'!C16</f>
        <v>184151</v>
      </c>
      <c r="D21" s="189">
        <f>'[1]Unpaid Loss Reserves-13'!D16</f>
        <v>0</v>
      </c>
      <c r="E21" s="189">
        <v>0</v>
      </c>
      <c r="F21" s="287">
        <f>SUM(B21:E21)</f>
        <v>282685</v>
      </c>
    </row>
    <row r="22" spans="1:6" ht="15" customHeight="1">
      <c r="A22" s="264" t="s">
        <v>190</v>
      </c>
      <c r="B22" s="265">
        <f>'[1]Unpaid Loss Reserves-13'!B17</f>
        <v>125186</v>
      </c>
      <c r="C22" s="265">
        <f>'[1]Unpaid Loss Reserves-13'!C17</f>
        <v>74860</v>
      </c>
      <c r="D22" s="265">
        <f>'[1]Unpaid Loss Reserves-13'!D17</f>
        <v>10861</v>
      </c>
      <c r="E22" s="189">
        <v>0</v>
      </c>
      <c r="F22" s="287">
        <f>SUM(B22:E22)</f>
        <v>210907</v>
      </c>
    </row>
    <row r="23" spans="1:6" ht="15" customHeight="1">
      <c r="A23" s="264" t="s">
        <v>191</v>
      </c>
      <c r="B23" s="189">
        <f>'[1]Unpaid Loss Reserves-13'!B18</f>
        <v>0</v>
      </c>
      <c r="C23" s="189">
        <f>'[1]Unpaid Loss Reserves-13'!C18</f>
        <v>0</v>
      </c>
      <c r="D23" s="189">
        <f>'[1]Unpaid Loss Reserves-13'!D18</f>
        <v>0</v>
      </c>
      <c r="E23" s="189">
        <v>0</v>
      </c>
      <c r="F23" s="189">
        <f>SUM(B23:E23)</f>
        <v>0</v>
      </c>
    </row>
    <row r="24" spans="1:6" ht="15" customHeight="1" thickBot="1">
      <c r="A24" s="267" t="s">
        <v>164</v>
      </c>
      <c r="B24" s="268">
        <f>SUM(B21:B23)</f>
        <v>223720</v>
      </c>
      <c r="C24" s="268">
        <f>SUM(C21:C23)</f>
        <v>259011</v>
      </c>
      <c r="D24" s="268">
        <f>SUM(D21:D23)</f>
        <v>10861</v>
      </c>
      <c r="E24" s="221">
        <f>SUM(E21:E23)</f>
        <v>0</v>
      </c>
      <c r="F24" s="269">
        <f>SUM(F21:F23)</f>
        <v>493592</v>
      </c>
    </row>
    <row r="25" spans="1:6" ht="15" customHeight="1" thickTop="1">
      <c r="A25" s="261"/>
      <c r="B25" s="270"/>
      <c r="C25" s="270"/>
      <c r="D25" s="270"/>
      <c r="E25" s="271"/>
      <c r="F25" s="272"/>
    </row>
    <row r="26" spans="1:6" ht="15" customHeight="1">
      <c r="A26" s="261" t="s">
        <v>197</v>
      </c>
      <c r="B26" s="276"/>
      <c r="C26" s="276"/>
      <c r="D26" s="276"/>
      <c r="E26" s="271"/>
      <c r="F26" s="272"/>
    </row>
    <row r="27" spans="1:6" ht="15" customHeight="1">
      <c r="A27" s="261" t="s">
        <v>194</v>
      </c>
      <c r="B27" s="276"/>
      <c r="C27" s="276"/>
      <c r="D27" s="276"/>
      <c r="E27" s="271"/>
      <c r="F27" s="272"/>
    </row>
    <row r="28" spans="1:6" ht="15" customHeight="1">
      <c r="A28" s="264" t="s">
        <v>189</v>
      </c>
      <c r="B28" s="189">
        <v>0</v>
      </c>
      <c r="C28" s="265">
        <v>1414380</v>
      </c>
      <c r="D28" s="265">
        <v>226776</v>
      </c>
      <c r="E28" s="265">
        <v>51262</v>
      </c>
      <c r="F28" s="287">
        <f>SUM(B28:E28)</f>
        <v>1692418</v>
      </c>
    </row>
    <row r="29" spans="1:6" ht="15" customHeight="1">
      <c r="A29" s="264" t="s">
        <v>190</v>
      </c>
      <c r="B29" s="189">
        <v>0</v>
      </c>
      <c r="C29" s="265">
        <v>103866</v>
      </c>
      <c r="D29" s="265">
        <v>19131</v>
      </c>
      <c r="E29" s="189">
        <v>0</v>
      </c>
      <c r="F29" s="287">
        <f>SUM(B29:E29)</f>
        <v>122997</v>
      </c>
    </row>
    <row r="30" spans="1:6" ht="15" customHeight="1">
      <c r="A30" s="264" t="s">
        <v>191</v>
      </c>
      <c r="B30" s="189">
        <v>0</v>
      </c>
      <c r="C30" s="189">
        <v>0</v>
      </c>
      <c r="D30" s="189">
        <v>0</v>
      </c>
      <c r="E30" s="189">
        <v>0</v>
      </c>
      <c r="F30" s="189">
        <f>SUM(B30:E30)</f>
        <v>0</v>
      </c>
    </row>
    <row r="31" spans="1:6" ht="15" customHeight="1" thickBot="1">
      <c r="A31" s="267" t="s">
        <v>164</v>
      </c>
      <c r="B31" s="221">
        <f>SUM(B28:B30)</f>
        <v>0</v>
      </c>
      <c r="C31" s="268">
        <f>SUM(C28:C30)</f>
        <v>1518246</v>
      </c>
      <c r="D31" s="268">
        <f>SUM(D28:D30)</f>
        <v>245907</v>
      </c>
      <c r="E31" s="268">
        <f>SUM(E28:E30)</f>
        <v>51262</v>
      </c>
      <c r="F31" s="269">
        <f>SUM(F28:F30)</f>
        <v>1815415</v>
      </c>
    </row>
    <row r="32" spans="1:6" s="278" customFormat="1" ht="15" customHeight="1" thickTop="1">
      <c r="A32" s="261"/>
      <c r="B32" s="276"/>
      <c r="C32" s="276"/>
      <c r="D32" s="276"/>
      <c r="E32" s="276"/>
      <c r="F32" s="277"/>
    </row>
    <row r="33" spans="1:6" ht="15" customHeight="1">
      <c r="A33" s="261" t="s">
        <v>195</v>
      </c>
      <c r="B33" s="270"/>
      <c r="C33" s="270"/>
      <c r="D33" s="270"/>
      <c r="E33" s="271"/>
      <c r="F33" s="272"/>
    </row>
    <row r="34" spans="1:6" ht="15" customHeight="1">
      <c r="A34" s="264" t="s">
        <v>189</v>
      </c>
      <c r="B34" s="265">
        <f aca="true" t="shared" si="0" ref="B34:E36">B9+B15+B21-B28</f>
        <v>336979</v>
      </c>
      <c r="C34" s="265">
        <f t="shared" si="0"/>
        <v>1747161</v>
      </c>
      <c r="D34" s="266">
        <f t="shared" si="0"/>
        <v>-205095</v>
      </c>
      <c r="E34" s="266">
        <f t="shared" si="0"/>
        <v>-51262</v>
      </c>
      <c r="F34" s="265">
        <f>SUM(B34:E34)</f>
        <v>1827783</v>
      </c>
    </row>
    <row r="35" spans="1:6" ht="15" customHeight="1">
      <c r="A35" s="264" t="s">
        <v>190</v>
      </c>
      <c r="B35" s="265">
        <f t="shared" si="0"/>
        <v>258659</v>
      </c>
      <c r="C35" s="265">
        <f t="shared" si="0"/>
        <v>592591</v>
      </c>
      <c r="D35" s="266">
        <f t="shared" si="0"/>
        <v>-22822</v>
      </c>
      <c r="E35" s="189">
        <f t="shared" si="0"/>
        <v>0</v>
      </c>
      <c r="F35" s="265">
        <f>SUM(B35:E35)</f>
        <v>828428</v>
      </c>
    </row>
    <row r="36" spans="1:6" ht="15" customHeight="1">
      <c r="A36" s="264" t="s">
        <v>191</v>
      </c>
      <c r="B36" s="189">
        <f t="shared" si="0"/>
        <v>0</v>
      </c>
      <c r="C36" s="189">
        <f t="shared" si="0"/>
        <v>0</v>
      </c>
      <c r="D36" s="189">
        <f t="shared" si="0"/>
        <v>0</v>
      </c>
      <c r="E36" s="189">
        <f t="shared" si="0"/>
        <v>0</v>
      </c>
      <c r="F36" s="189">
        <f>SUM(B36:E36)</f>
        <v>0</v>
      </c>
    </row>
    <row r="37" spans="1:6" ht="15" customHeight="1" thickBot="1">
      <c r="A37" s="267" t="s">
        <v>164</v>
      </c>
      <c r="B37" s="279">
        <f>SUM(B34:B36)</f>
        <v>595638</v>
      </c>
      <c r="C37" s="279">
        <f>SUM(C34:C36)</f>
        <v>2339752</v>
      </c>
      <c r="D37" s="279">
        <f>SUM(D34:D36)</f>
        <v>-227917</v>
      </c>
      <c r="E37" s="279">
        <f>SUM(E34:E36)</f>
        <v>-51262</v>
      </c>
      <c r="F37" s="279">
        <f>SUM(F34:F36)</f>
        <v>2656211</v>
      </c>
    </row>
    <row r="38" spans="2:4" ht="15" customHeight="1" thickTop="1">
      <c r="B38" s="275"/>
      <c r="C38" s="275"/>
      <c r="D38" s="275"/>
    </row>
    <row r="39" spans="1:6" s="285" customFormat="1" ht="15" customHeight="1">
      <c r="A39" s="282"/>
      <c r="B39" s="283"/>
      <c r="C39" s="283"/>
      <c r="D39" s="283"/>
      <c r="E39" s="284"/>
      <c r="F39" s="284"/>
    </row>
    <row r="40" spans="2:4" ht="15" customHeight="1">
      <c r="B40" s="262"/>
      <c r="C40" s="262"/>
      <c r="D40" s="262"/>
    </row>
    <row r="41" spans="2:4" ht="15" customHeight="1">
      <c r="B41" s="262"/>
      <c r="C41" s="262"/>
      <c r="D41" s="262"/>
    </row>
    <row r="42" spans="2:4" ht="15" customHeight="1">
      <c r="B42" s="262"/>
      <c r="C42" s="262"/>
      <c r="D42" s="262"/>
    </row>
    <row r="43" spans="1:4" ht="15" customHeight="1">
      <c r="A43" s="254"/>
      <c r="B43" s="262"/>
      <c r="C43" s="262"/>
      <c r="D43" s="262"/>
    </row>
    <row r="44" spans="1:4" ht="15" customHeight="1">
      <c r="A44" s="254"/>
      <c r="B44" s="262"/>
      <c r="C44" s="262"/>
      <c r="D44" s="262"/>
    </row>
    <row r="45" spans="1:4" ht="15" customHeight="1">
      <c r="A45" s="254"/>
      <c r="B45" s="262"/>
      <c r="C45" s="262"/>
      <c r="D45" s="262"/>
    </row>
    <row r="46" spans="1:4" ht="15" customHeight="1">
      <c r="A46" s="254"/>
      <c r="B46" s="262"/>
      <c r="C46" s="262"/>
      <c r="D46" s="262"/>
    </row>
    <row r="47" spans="1:4" ht="15" customHeight="1">
      <c r="A47" s="254"/>
      <c r="B47" s="262"/>
      <c r="C47" s="262"/>
      <c r="D47" s="262"/>
    </row>
    <row r="48" spans="1:4" ht="15" customHeight="1">
      <c r="A48" s="254"/>
      <c r="B48" s="262"/>
      <c r="C48" s="262"/>
      <c r="D48" s="262"/>
    </row>
    <row r="49" spans="1:4" s="185" customFormat="1" ht="15" customHeight="1">
      <c r="A49" s="254"/>
      <c r="B49" s="262"/>
      <c r="C49" s="262"/>
      <c r="D49" s="262"/>
    </row>
    <row r="50" spans="1:4" s="185" customFormat="1" ht="15" customHeight="1">
      <c r="A50" s="254"/>
      <c r="B50" s="262"/>
      <c r="C50" s="262"/>
      <c r="D50" s="262"/>
    </row>
    <row r="51" spans="1:4" s="185" customFormat="1" ht="15" customHeight="1">
      <c r="A51" s="254"/>
      <c r="B51" s="262"/>
      <c r="C51" s="262"/>
      <c r="D51" s="262"/>
    </row>
    <row r="52" spans="1:4" s="185" customFormat="1" ht="15" customHeight="1">
      <c r="A52" s="254"/>
      <c r="B52" s="262"/>
      <c r="C52" s="262"/>
      <c r="D52" s="262"/>
    </row>
    <row r="53" spans="1:4" s="185" customFormat="1" ht="15" customHeight="1">
      <c r="A53" s="254"/>
      <c r="B53" s="262"/>
      <c r="C53" s="262"/>
      <c r="D53" s="262"/>
    </row>
    <row r="54" spans="1:4" s="185" customFormat="1" ht="15" customHeight="1">
      <c r="A54" s="254"/>
      <c r="B54" s="262"/>
      <c r="C54" s="262"/>
      <c r="D54" s="262"/>
    </row>
    <row r="55" spans="1:4" s="185" customFormat="1" ht="15" customHeight="1">
      <c r="A55" s="254"/>
      <c r="B55" s="286"/>
      <c r="C55" s="286"/>
      <c r="D55" s="286"/>
    </row>
    <row r="56" spans="1:4" s="185" customFormat="1" ht="15" customHeight="1">
      <c r="A56" s="254"/>
      <c r="B56" s="286"/>
      <c r="C56" s="286"/>
      <c r="D56" s="286"/>
    </row>
    <row r="57" spans="1:4" s="185" customFormat="1" ht="15" customHeight="1">
      <c r="A57" s="254"/>
      <c r="B57" s="286"/>
      <c r="C57" s="286"/>
      <c r="D57" s="286"/>
    </row>
    <row r="58" spans="1:4" s="185" customFormat="1" ht="15" customHeight="1">
      <c r="A58" s="254"/>
      <c r="B58" s="286"/>
      <c r="C58" s="286"/>
      <c r="D58" s="286"/>
    </row>
    <row r="59" spans="1:4" s="185" customFormat="1" ht="15" customHeight="1">
      <c r="A59" s="254"/>
      <c r="B59" s="286"/>
      <c r="C59" s="286"/>
      <c r="D59" s="286"/>
    </row>
    <row r="60" spans="1:4" s="185" customFormat="1" ht="15" customHeight="1">
      <c r="A60" s="254"/>
      <c r="B60" s="286"/>
      <c r="C60" s="286"/>
      <c r="D60" s="286"/>
    </row>
    <row r="61" spans="1:4" s="185" customFormat="1" ht="15" customHeight="1">
      <c r="A61" s="254"/>
      <c r="B61" s="286"/>
      <c r="C61" s="286"/>
      <c r="D61" s="286"/>
    </row>
    <row r="62" spans="1:4" s="185" customFormat="1" ht="15" customHeight="1">
      <c r="A62" s="254"/>
      <c r="B62" s="286"/>
      <c r="C62" s="286"/>
      <c r="D62" s="286"/>
    </row>
    <row r="63" spans="1:4" s="185" customFormat="1" ht="15" customHeight="1">
      <c r="A63" s="254"/>
      <c r="B63" s="286"/>
      <c r="C63" s="286"/>
      <c r="D63" s="286"/>
    </row>
    <row r="64" spans="1:4" s="185" customFormat="1" ht="15" customHeight="1">
      <c r="A64" s="254"/>
      <c r="B64" s="286"/>
      <c r="C64" s="286"/>
      <c r="D64" s="286"/>
    </row>
    <row r="65" s="185" customFormat="1" ht="15" customHeight="1">
      <c r="A65" s="254"/>
    </row>
    <row r="66" s="185" customFormat="1" ht="15" customHeight="1">
      <c r="A66" s="254"/>
    </row>
    <row r="67" s="185" customFormat="1" ht="15" customHeight="1">
      <c r="A67" s="254"/>
    </row>
    <row r="68" s="185" customFormat="1" ht="15" customHeight="1">
      <c r="A68" s="254"/>
    </row>
    <row r="69" s="185" customFormat="1" ht="15" customHeight="1">
      <c r="A69" s="254"/>
    </row>
    <row r="70" s="185" customFormat="1" ht="15" customHeight="1">
      <c r="A70" s="254"/>
    </row>
    <row r="71" s="185" customFormat="1" ht="15" customHeight="1">
      <c r="A71" s="254"/>
    </row>
    <row r="72" s="185" customFormat="1" ht="15" customHeight="1">
      <c r="A72" s="254"/>
    </row>
    <row r="73" s="185" customFormat="1" ht="15" customHeight="1">
      <c r="A73" s="254"/>
    </row>
    <row r="74" s="185" customFormat="1" ht="15" customHeight="1">
      <c r="A74" s="254"/>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8" customWidth="1"/>
    <col min="2" max="2" width="19.00390625" style="233" customWidth="1"/>
    <col min="3" max="3" width="18.421875" style="233" customWidth="1"/>
    <col min="4" max="4" width="18.140625" style="233" customWidth="1"/>
    <col min="5" max="5" width="19.28125" style="80" customWidth="1"/>
    <col min="6" max="6" width="20.7109375" style="80" customWidth="1"/>
    <col min="7" max="7" width="15.7109375" style="80" customWidth="1"/>
    <col min="8" max="16384" width="15.7109375" style="58" customWidth="1"/>
  </cols>
  <sheetData>
    <row r="1" spans="1:7" s="293" customFormat="1" ht="30" customHeight="1">
      <c r="A1" s="288" t="s">
        <v>0</v>
      </c>
      <c r="B1" s="289"/>
      <c r="C1" s="289"/>
      <c r="D1" s="289"/>
      <c r="E1" s="290"/>
      <c r="F1" s="291"/>
      <c r="G1" s="292"/>
    </row>
    <row r="2" spans="1:6" ht="15" customHeight="1">
      <c r="A2" s="91"/>
      <c r="B2" s="294"/>
      <c r="C2" s="294"/>
      <c r="D2" s="294"/>
      <c r="E2" s="294"/>
      <c r="F2" s="295"/>
    </row>
    <row r="3" spans="1:7" s="145" customFormat="1" ht="15" customHeight="1">
      <c r="A3" s="296" t="s">
        <v>198</v>
      </c>
      <c r="B3" s="297"/>
      <c r="C3" s="297"/>
      <c r="D3" s="297"/>
      <c r="E3" s="298"/>
      <c r="F3" s="299"/>
      <c r="G3" s="144"/>
    </row>
    <row r="4" spans="1:7" s="145" customFormat="1" ht="15" customHeight="1">
      <c r="A4" s="296" t="s">
        <v>199</v>
      </c>
      <c r="B4" s="297"/>
      <c r="C4" s="297"/>
      <c r="D4" s="297"/>
      <c r="E4" s="298"/>
      <c r="F4" s="299"/>
      <c r="G4" s="144"/>
    </row>
    <row r="5" spans="1:7" s="145" customFormat="1" ht="15" customHeight="1">
      <c r="A5" s="53" t="s">
        <v>108</v>
      </c>
      <c r="B5" s="297"/>
      <c r="C5" s="297"/>
      <c r="D5" s="297"/>
      <c r="E5" s="298"/>
      <c r="F5" s="299"/>
      <c r="G5" s="144"/>
    </row>
    <row r="6" spans="1:6" ht="15" customHeight="1">
      <c r="A6" s="300"/>
      <c r="E6" s="295"/>
      <c r="F6" s="295"/>
    </row>
    <row r="7" spans="1:6" ht="30" customHeight="1">
      <c r="A7" s="186"/>
      <c r="B7" s="209" t="s">
        <v>69</v>
      </c>
      <c r="C7" s="209" t="s">
        <v>70</v>
      </c>
      <c r="D7" s="209" t="s">
        <v>71</v>
      </c>
      <c r="E7" s="209" t="s">
        <v>72</v>
      </c>
      <c r="F7" s="210" t="s">
        <v>73</v>
      </c>
    </row>
    <row r="8" spans="1:6" ht="30" customHeight="1">
      <c r="A8" s="301" t="s">
        <v>200</v>
      </c>
      <c r="B8" s="302"/>
      <c r="C8" s="302"/>
      <c r="D8" s="302"/>
      <c r="F8" s="303"/>
    </row>
    <row r="9" spans="1:37" ht="15" customHeight="1">
      <c r="A9" s="58" t="s">
        <v>201</v>
      </c>
      <c r="B9" s="216">
        <f>'[1]Loss Expenses Paid QTD-15'!K27</f>
        <v>28135</v>
      </c>
      <c r="C9" s="216">
        <f>'[1]Loss Expenses Paid QTD-15'!K21</f>
        <v>175204</v>
      </c>
      <c r="D9" s="216">
        <f>'[1]Loss Expenses Paid QTD-15'!K15</f>
        <v>90558</v>
      </c>
      <c r="E9" s="216">
        <f>'[1]Loss Expenses Paid QTD-15'!K9</f>
        <v>-10992</v>
      </c>
      <c r="F9" s="216">
        <f>SUM(B9:E9)</f>
        <v>282905</v>
      </c>
      <c r="G9" s="165"/>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row>
    <row r="10" spans="1:37" s="75" customFormat="1" ht="15" customHeight="1">
      <c r="A10" s="75" t="s">
        <v>202</v>
      </c>
      <c r="B10" s="305">
        <f>'[1]Loss Expenses Paid QTD-15'!K28</f>
        <v>24316</v>
      </c>
      <c r="C10" s="305">
        <f>'[1]Loss Expenses Paid QTD-15'!K22</f>
        <v>94720</v>
      </c>
      <c r="D10" s="306">
        <f>'[1]Loss Expenses Paid QTD-15'!K16</f>
        <v>11949</v>
      </c>
      <c r="E10" s="306">
        <f>'[1]Loss Expenses Paid QTD-15'!K10</f>
        <v>-4225</v>
      </c>
      <c r="F10" s="229">
        <f>SUM(B10:E10)</f>
        <v>126760</v>
      </c>
      <c r="G10" s="165"/>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row>
    <row r="11" spans="1:37" s="75" customFormat="1" ht="15" customHeight="1">
      <c r="A11" s="75" t="s">
        <v>203</v>
      </c>
      <c r="B11" s="223">
        <f>'[1]Loss Expenses Paid QTD-15'!K29</f>
        <v>0</v>
      </c>
      <c r="C11" s="223">
        <f>'[1]Loss Expenses Paid QTD-15'!K23</f>
        <v>0</v>
      </c>
      <c r="D11" s="223">
        <f>'[1]Loss Expenses Paid QTD-15'!K17</f>
        <v>0</v>
      </c>
      <c r="E11" s="223">
        <f>'[1]Loss Expenses Paid QTD-15'!K11</f>
        <v>0</v>
      </c>
      <c r="F11" s="223">
        <f>SUM(B11:E11)</f>
        <v>0</v>
      </c>
      <c r="G11" s="165"/>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row>
    <row r="12" spans="1:37" s="75" customFormat="1" ht="15" customHeight="1" thickBot="1">
      <c r="A12" s="308" t="s">
        <v>164</v>
      </c>
      <c r="B12" s="309">
        <f>SUM(B9:B11)</f>
        <v>52451</v>
      </c>
      <c r="C12" s="309">
        <f>SUM(C9:C11)</f>
        <v>269924</v>
      </c>
      <c r="D12" s="310">
        <f>SUM(D9:D11)</f>
        <v>102507</v>
      </c>
      <c r="E12" s="310">
        <f>SUM(E9:E11)</f>
        <v>-15217</v>
      </c>
      <c r="F12" s="222">
        <f>SUM(F9:F11)</f>
        <v>409665</v>
      </c>
      <c r="G12" s="173"/>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row>
    <row r="13" spans="2:37" s="75" customFormat="1" ht="15" customHeight="1" thickTop="1">
      <c r="B13" s="225"/>
      <c r="C13" s="225"/>
      <c r="D13" s="225"/>
      <c r="E13" s="165"/>
      <c r="F13" s="80"/>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row>
    <row r="14" spans="1:37" s="75" customFormat="1" ht="30" customHeight="1">
      <c r="A14" s="311" t="s">
        <v>204</v>
      </c>
      <c r="B14" s="225"/>
      <c r="C14" s="225"/>
      <c r="D14" s="225"/>
      <c r="E14" s="165"/>
      <c r="F14" s="173"/>
      <c r="G14" s="165"/>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row>
    <row r="15" spans="1:37" s="75" customFormat="1" ht="15" customHeight="1">
      <c r="A15" s="58" t="s">
        <v>201</v>
      </c>
      <c r="B15" s="229">
        <f>'[1]Unpaid Loss Expense Reserves-14'!B22</f>
        <v>33572</v>
      </c>
      <c r="C15" s="229">
        <f>'[1]Unpaid Loss Expense Reserves-14'!C22</f>
        <v>135836</v>
      </c>
      <c r="D15" s="229">
        <f>'[1]Unpaid Loss Expense Reserves-14'!D22</f>
        <v>1375</v>
      </c>
      <c r="E15" s="223">
        <v>0</v>
      </c>
      <c r="F15" s="229">
        <f>SUM(B15:E15)</f>
        <v>170783</v>
      </c>
      <c r="G15" s="165"/>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row>
    <row r="16" spans="1:37" s="75" customFormat="1" ht="15" customHeight="1">
      <c r="A16" s="75" t="s">
        <v>202</v>
      </c>
      <c r="B16" s="229">
        <f>'[1]Unpaid Loss Expense Reserves-14'!B23</f>
        <v>42652</v>
      </c>
      <c r="C16" s="229">
        <f>'[1]Unpaid Loss Expense Reserves-14'!C23</f>
        <v>55219</v>
      </c>
      <c r="D16" s="229">
        <f>'[1]Unpaid Loss Expense Reserves-14'!D23</f>
        <v>29348</v>
      </c>
      <c r="E16" s="223">
        <v>0</v>
      </c>
      <c r="F16" s="229">
        <f>SUM(B16:E16)</f>
        <v>127219</v>
      </c>
      <c r="G16" s="165"/>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row>
    <row r="17" spans="1:37" s="75" customFormat="1" ht="15" customHeight="1">
      <c r="A17" s="75" t="s">
        <v>203</v>
      </c>
      <c r="B17" s="223">
        <f>'[1]Unpaid Loss Expense Reserves-14'!B24</f>
        <v>0</v>
      </c>
      <c r="C17" s="223">
        <f>'[1]Unpaid Loss Expense Reserves-14'!C24</f>
        <v>0</v>
      </c>
      <c r="D17" s="223">
        <f>'[1]Unpaid Loss Expense Reserves-14'!D24</f>
        <v>0</v>
      </c>
      <c r="E17" s="223">
        <v>0</v>
      </c>
      <c r="F17" s="223">
        <f>SUM(B17:E17)</f>
        <v>0</v>
      </c>
      <c r="G17" s="165"/>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row>
    <row r="18" spans="1:37" s="75" customFormat="1" ht="15" customHeight="1" thickBot="1">
      <c r="A18" s="308" t="s">
        <v>164</v>
      </c>
      <c r="B18" s="309">
        <f>SUM(B15:B17)</f>
        <v>76224</v>
      </c>
      <c r="C18" s="309">
        <f>SUM(C15:C17)</f>
        <v>191055</v>
      </c>
      <c r="D18" s="309">
        <f>SUM(D15:D17)</f>
        <v>30723</v>
      </c>
      <c r="E18" s="312">
        <f>SUM(E15:E17)</f>
        <v>0</v>
      </c>
      <c r="F18" s="222">
        <f>SUM(F15:F17)</f>
        <v>298002</v>
      </c>
      <c r="G18" s="173"/>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row>
    <row r="19" spans="2:37" s="75" customFormat="1" ht="15" customHeight="1" thickTop="1">
      <c r="B19" s="225"/>
      <c r="C19" s="225"/>
      <c r="D19" s="225"/>
      <c r="E19" s="165"/>
      <c r="F19" s="80"/>
      <c r="G19" s="313"/>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row>
    <row r="20" spans="1:37" s="75" customFormat="1" ht="30" customHeight="1">
      <c r="A20" s="311" t="s">
        <v>205</v>
      </c>
      <c r="B20" s="314"/>
      <c r="C20" s="314"/>
      <c r="D20" s="314"/>
      <c r="E20" s="315"/>
      <c r="F20" s="173"/>
      <c r="G20" s="165"/>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row>
    <row r="21" spans="1:37" s="75" customFormat="1" ht="15" customHeight="1">
      <c r="A21" s="58" t="s">
        <v>201</v>
      </c>
      <c r="B21" s="229">
        <v>7169</v>
      </c>
      <c r="C21" s="229">
        <v>267315</v>
      </c>
      <c r="D21" s="229">
        <v>36910</v>
      </c>
      <c r="E21" s="229">
        <v>1719</v>
      </c>
      <c r="F21" s="229">
        <f>SUM(B21:E21)</f>
        <v>313113</v>
      </c>
      <c r="G21" s="165"/>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row>
    <row r="22" spans="1:37" s="75" customFormat="1" ht="15" customHeight="1">
      <c r="A22" s="75" t="s">
        <v>206</v>
      </c>
      <c r="B22" s="229">
        <v>6924</v>
      </c>
      <c r="C22" s="229">
        <v>63834</v>
      </c>
      <c r="D22" s="229">
        <v>1500</v>
      </c>
      <c r="E22" s="223">
        <v>0</v>
      </c>
      <c r="F22" s="229">
        <f>SUM(B22:E22)</f>
        <v>72258</v>
      </c>
      <c r="G22" s="165"/>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s="75" customFormat="1" ht="15" customHeight="1">
      <c r="A23" s="75" t="s">
        <v>203</v>
      </c>
      <c r="B23" s="223">
        <v>0</v>
      </c>
      <c r="C23" s="223">
        <v>0</v>
      </c>
      <c r="D23" s="223">
        <v>0</v>
      </c>
      <c r="E23" s="223">
        <v>0</v>
      </c>
      <c r="F23" s="223">
        <f>SUM(B23:E23)</f>
        <v>0</v>
      </c>
      <c r="G23" s="165"/>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s="75" customFormat="1" ht="15" customHeight="1" thickBot="1">
      <c r="A24" s="308" t="s">
        <v>164</v>
      </c>
      <c r="B24" s="309">
        <f>SUM(B21:B23)</f>
        <v>14093</v>
      </c>
      <c r="C24" s="309">
        <f>SUM(C21:C23)</f>
        <v>331149</v>
      </c>
      <c r="D24" s="309">
        <f>SUM(D21:D23)</f>
        <v>38410</v>
      </c>
      <c r="E24" s="309">
        <f>SUM(E21:E23)</f>
        <v>1719</v>
      </c>
      <c r="F24" s="222">
        <f>SUM(F21:F23)</f>
        <v>385371</v>
      </c>
      <c r="G24" s="173"/>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row>
    <row r="25" spans="2:37" s="316" customFormat="1" ht="15" customHeight="1" thickTop="1">
      <c r="B25" s="314"/>
      <c r="C25" s="314"/>
      <c r="D25" s="314"/>
      <c r="E25" s="314"/>
      <c r="F25" s="314"/>
      <c r="G25" s="317"/>
      <c r="H25" s="307"/>
      <c r="I25" s="307"/>
      <c r="J25" s="307"/>
      <c r="K25" s="307"/>
      <c r="L25" s="307"/>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row>
    <row r="26" spans="1:37" s="75" customFormat="1" ht="30" customHeight="1">
      <c r="A26" s="311" t="s">
        <v>207</v>
      </c>
      <c r="B26" s="225"/>
      <c r="C26" s="225"/>
      <c r="D26" s="225"/>
      <c r="E26" s="225"/>
      <c r="F26" s="225"/>
      <c r="G26" s="165"/>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row>
    <row r="27" spans="1:37" s="75" customFormat="1" ht="15" customHeight="1">
      <c r="A27" s="75" t="s">
        <v>201</v>
      </c>
      <c r="B27" s="229">
        <f aca="true" t="shared" si="0" ref="B27:E29">B9+B15-B21</f>
        <v>54538</v>
      </c>
      <c r="C27" s="217">
        <f t="shared" si="0"/>
        <v>43725</v>
      </c>
      <c r="D27" s="217">
        <f t="shared" si="0"/>
        <v>55023</v>
      </c>
      <c r="E27" s="217">
        <f t="shared" si="0"/>
        <v>-12711</v>
      </c>
      <c r="F27" s="229">
        <f>SUM(B27:E27)</f>
        <v>140575</v>
      </c>
      <c r="G27" s="165"/>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row>
    <row r="28" spans="1:37" s="75" customFormat="1" ht="15" customHeight="1">
      <c r="A28" s="75" t="s">
        <v>202</v>
      </c>
      <c r="B28" s="229">
        <f t="shared" si="0"/>
        <v>60044</v>
      </c>
      <c r="C28" s="217">
        <f t="shared" si="0"/>
        <v>86105</v>
      </c>
      <c r="D28" s="217">
        <f t="shared" si="0"/>
        <v>39797</v>
      </c>
      <c r="E28" s="217">
        <f t="shared" si="0"/>
        <v>-4225</v>
      </c>
      <c r="F28" s="217">
        <f>SUM(B28:E28)</f>
        <v>181721</v>
      </c>
      <c r="G28" s="165"/>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row>
    <row r="29" spans="1:37" s="75" customFormat="1" ht="15" customHeight="1">
      <c r="A29" s="75" t="s">
        <v>203</v>
      </c>
      <c r="B29" s="223">
        <f t="shared" si="0"/>
        <v>0</v>
      </c>
      <c r="C29" s="223">
        <f t="shared" si="0"/>
        <v>0</v>
      </c>
      <c r="D29" s="223">
        <f t="shared" si="0"/>
        <v>0</v>
      </c>
      <c r="E29" s="223">
        <f t="shared" si="0"/>
        <v>0</v>
      </c>
      <c r="F29" s="223">
        <f>SUM(B29:E29)</f>
        <v>0</v>
      </c>
      <c r="G29" s="165"/>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row>
    <row r="30" spans="1:37" ht="15" customHeight="1" thickBot="1">
      <c r="A30" s="50" t="s">
        <v>164</v>
      </c>
      <c r="B30" s="279">
        <f>SUM(B27:B29)</f>
        <v>114582</v>
      </c>
      <c r="C30" s="279">
        <f>SUM(C27:C29)</f>
        <v>129830</v>
      </c>
      <c r="D30" s="279">
        <f>SUM(D27:D29)</f>
        <v>94820</v>
      </c>
      <c r="E30" s="279">
        <f>SUM(E27:E29)</f>
        <v>-16936</v>
      </c>
      <c r="F30" s="279">
        <f>SUM(F27:F29)</f>
        <v>322296</v>
      </c>
      <c r="G30" s="165"/>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row>
    <row r="31" spans="2:38" ht="15" customHeight="1" thickTop="1">
      <c r="B31" s="224"/>
      <c r="C31" s="224"/>
      <c r="D31" s="224"/>
      <c r="F31" s="165"/>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row>
    <row r="32" spans="2:38" s="80" customFormat="1" ht="15" customHeight="1">
      <c r="B32" s="224"/>
      <c r="C32" s="224"/>
      <c r="D32" s="224"/>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row>
    <row r="33" spans="2:38" ht="15" customHeight="1">
      <c r="B33" s="224"/>
      <c r="C33" s="224"/>
      <c r="D33" s="224"/>
      <c r="F33" s="165"/>
      <c r="G33" s="165"/>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row>
    <row r="34" spans="2:38" ht="15" customHeight="1">
      <c r="B34" s="224"/>
      <c r="C34" s="224"/>
      <c r="D34" s="224"/>
      <c r="F34" s="165"/>
      <c r="G34" s="165"/>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row>
    <row r="35" spans="2:38" ht="15" customHeight="1">
      <c r="B35" s="224"/>
      <c r="C35" s="224"/>
      <c r="D35" s="224"/>
      <c r="F35" s="165"/>
      <c r="G35" s="165"/>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row>
    <row r="36" spans="2:38" ht="15" customHeight="1">
      <c r="B36" s="224"/>
      <c r="C36" s="224"/>
      <c r="D36" s="224"/>
      <c r="F36" s="165"/>
      <c r="G36" s="165"/>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row>
    <row r="37" spans="2:38" ht="15" customHeight="1">
      <c r="B37" s="224"/>
      <c r="C37" s="224"/>
      <c r="D37" s="224"/>
      <c r="F37" s="165"/>
      <c r="G37" s="165"/>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row>
    <row r="38" spans="6:38" ht="15" customHeight="1">
      <c r="F38" s="165"/>
      <c r="G38" s="165"/>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row>
    <row r="39" spans="6:38" ht="15" customHeight="1">
      <c r="F39" s="165"/>
      <c r="G39" s="165"/>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row>
    <row r="40" spans="6:38" ht="15" customHeight="1">
      <c r="F40" s="165"/>
      <c r="G40" s="165"/>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row>
    <row r="41" spans="6:38" ht="15" customHeight="1">
      <c r="F41" s="165"/>
      <c r="G41" s="165"/>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row>
    <row r="42" spans="6:38" ht="15" customHeight="1">
      <c r="F42" s="165"/>
      <c r="G42" s="165"/>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row>
    <row r="43" spans="6:38" ht="15" customHeight="1">
      <c r="F43" s="165"/>
      <c r="G43" s="165"/>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row>
    <row r="44" spans="6:38" ht="15" customHeight="1">
      <c r="F44" s="165"/>
      <c r="G44" s="165"/>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row>
    <row r="45" spans="6:38" ht="15" customHeight="1">
      <c r="F45" s="165"/>
      <c r="G45" s="165"/>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row>
    <row r="46" spans="6:38" ht="15" customHeight="1">
      <c r="F46" s="165"/>
      <c r="G46" s="165"/>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row>
    <row r="47" spans="6:38" ht="15" customHeight="1">
      <c r="F47" s="165"/>
      <c r="G47" s="165"/>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row>
    <row r="48" spans="6:38" ht="15" customHeight="1">
      <c r="F48" s="165"/>
      <c r="G48" s="165"/>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row>
    <row r="49" spans="6:38" s="58" customFormat="1" ht="15" customHeight="1">
      <c r="F49" s="165"/>
      <c r="G49" s="165"/>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row>
    <row r="50" spans="6:38" s="58" customFormat="1" ht="15" customHeight="1">
      <c r="F50" s="165"/>
      <c r="G50" s="165"/>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row>
    <row r="51" spans="6:38" s="58" customFormat="1" ht="15" customHeight="1">
      <c r="F51" s="165"/>
      <c r="G51" s="165"/>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row>
    <row r="52" spans="6:38" s="58" customFormat="1" ht="15" customHeight="1">
      <c r="F52" s="165"/>
      <c r="G52" s="165"/>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row>
    <row r="53" spans="6:38" s="58" customFormat="1" ht="15" customHeight="1">
      <c r="F53" s="165"/>
      <c r="G53" s="165"/>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row>
    <row r="54" spans="6:38" s="58" customFormat="1" ht="15" customHeight="1">
      <c r="F54" s="165"/>
      <c r="G54" s="165"/>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row>
    <row r="55" spans="6:38" s="58" customFormat="1" ht="15" customHeight="1">
      <c r="F55" s="165"/>
      <c r="G55" s="165"/>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row>
    <row r="56" spans="6:38" s="58" customFormat="1" ht="15" customHeight="1">
      <c r="F56" s="165"/>
      <c r="G56" s="165"/>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row>
    <row r="57" spans="6:38" s="58" customFormat="1" ht="15" customHeight="1">
      <c r="F57" s="165"/>
      <c r="G57" s="165"/>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row>
    <row r="58" spans="6:38" s="58" customFormat="1" ht="15" customHeight="1">
      <c r="F58" s="165"/>
      <c r="G58" s="165"/>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row>
    <row r="59" spans="6:38" s="58" customFormat="1" ht="15" customHeight="1">
      <c r="F59" s="165"/>
      <c r="G59" s="165"/>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row>
    <row r="60" spans="6:38" s="58" customFormat="1" ht="15" customHeight="1">
      <c r="F60" s="165"/>
      <c r="G60" s="165"/>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row>
    <row r="61" spans="6:38" s="58" customFormat="1" ht="15" customHeight="1">
      <c r="F61" s="165"/>
      <c r="G61" s="165"/>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row>
    <row r="62" spans="6:38" s="58" customFormat="1" ht="15" customHeight="1">
      <c r="F62" s="165"/>
      <c r="G62" s="165"/>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row>
    <row r="63" spans="6:38" s="58" customFormat="1" ht="15" customHeight="1">
      <c r="F63" s="165"/>
      <c r="G63" s="165"/>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row>
    <row r="64" spans="6:38" s="58" customFormat="1" ht="15" customHeight="1">
      <c r="F64" s="165"/>
      <c r="G64" s="165"/>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row>
    <row r="65" spans="6:38" s="58" customFormat="1" ht="15" customHeight="1">
      <c r="F65" s="165"/>
      <c r="G65" s="165"/>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row>
    <row r="66" spans="6:38" s="58" customFormat="1" ht="15" customHeight="1">
      <c r="F66" s="165"/>
      <c r="G66" s="165"/>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row>
    <row r="67" spans="6:38" s="58" customFormat="1" ht="15" customHeight="1">
      <c r="F67" s="165"/>
      <c r="G67" s="165"/>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row>
    <row r="68" spans="6:38" s="58" customFormat="1" ht="15" customHeight="1">
      <c r="F68" s="165"/>
      <c r="G68" s="165"/>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row>
    <row r="69" spans="6:38" s="58" customFormat="1" ht="15" customHeight="1">
      <c r="F69" s="165"/>
      <c r="G69" s="165"/>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row>
    <row r="70" spans="6:38" s="58" customFormat="1" ht="15" customHeight="1">
      <c r="F70" s="165"/>
      <c r="G70" s="165"/>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row>
    <row r="71" spans="6:38" s="58" customFormat="1" ht="15" customHeight="1">
      <c r="F71" s="165"/>
      <c r="G71" s="165"/>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row>
    <row r="72" spans="6:38" s="58" customFormat="1" ht="15" customHeight="1">
      <c r="F72" s="165"/>
      <c r="G72" s="165"/>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row>
    <row r="73" spans="6:38" s="58" customFormat="1" ht="15" customHeight="1">
      <c r="F73" s="165"/>
      <c r="G73" s="165"/>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row>
    <row r="74" spans="6:38" s="58" customFormat="1" ht="15" customHeight="1">
      <c r="F74" s="165"/>
      <c r="G74" s="165"/>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row>
    <row r="75" spans="6:38" s="58" customFormat="1" ht="15" customHeight="1">
      <c r="F75" s="165"/>
      <c r="G75" s="165"/>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row>
    <row r="76" spans="6:38" s="58" customFormat="1" ht="15" customHeight="1">
      <c r="F76" s="165"/>
      <c r="G76" s="165"/>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row>
    <row r="77" spans="6:38" s="58" customFormat="1" ht="15" customHeight="1">
      <c r="F77" s="165"/>
      <c r="G77" s="165"/>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row>
    <row r="78" spans="6:38" s="58" customFormat="1" ht="15" customHeight="1">
      <c r="F78" s="165"/>
      <c r="G78" s="165"/>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row>
    <row r="79" spans="6:38" s="58" customFormat="1" ht="15" customHeight="1">
      <c r="F79" s="165"/>
      <c r="G79" s="165"/>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8" customWidth="1"/>
    <col min="2" max="2" width="19.00390625" style="233" customWidth="1"/>
    <col min="3" max="3" width="18.421875" style="233" customWidth="1"/>
    <col min="4" max="4" width="18.140625" style="233" customWidth="1"/>
    <col min="5" max="5" width="19.421875" style="80" customWidth="1"/>
    <col min="6" max="6" width="20.7109375" style="80" customWidth="1"/>
    <col min="7" max="7" width="15.7109375" style="80" customWidth="1"/>
    <col min="8" max="16384" width="15.7109375" style="58" customWidth="1"/>
  </cols>
  <sheetData>
    <row r="1" spans="1:7" s="293" customFormat="1" ht="30" customHeight="1">
      <c r="A1" s="288" t="s">
        <v>0</v>
      </c>
      <c r="B1" s="289"/>
      <c r="C1" s="289"/>
      <c r="D1" s="289"/>
      <c r="E1" s="290"/>
      <c r="F1" s="291"/>
      <c r="G1" s="292"/>
    </row>
    <row r="2" spans="1:6" ht="15" customHeight="1">
      <c r="A2" s="91"/>
      <c r="B2" s="294"/>
      <c r="C2" s="294"/>
      <c r="D2" s="294"/>
      <c r="E2" s="294"/>
      <c r="F2" s="295"/>
    </row>
    <row r="3" spans="1:7" s="145" customFormat="1" ht="15" customHeight="1">
      <c r="A3" s="296" t="s">
        <v>198</v>
      </c>
      <c r="B3" s="297"/>
      <c r="C3" s="297"/>
      <c r="D3" s="297"/>
      <c r="E3" s="298"/>
      <c r="F3" s="299"/>
      <c r="G3" s="144"/>
    </row>
    <row r="4" spans="1:7" s="145" customFormat="1" ht="15" customHeight="1">
      <c r="A4" s="296" t="s">
        <v>199</v>
      </c>
      <c r="B4" s="297"/>
      <c r="C4" s="297"/>
      <c r="D4" s="297"/>
      <c r="E4" s="298"/>
      <c r="F4" s="299"/>
      <c r="G4" s="144"/>
    </row>
    <row r="5" spans="1:7" s="145" customFormat="1" ht="15" customHeight="1">
      <c r="A5" s="53" t="s">
        <v>155</v>
      </c>
      <c r="B5" s="297"/>
      <c r="C5" s="297"/>
      <c r="D5" s="297"/>
      <c r="E5" s="298"/>
      <c r="F5" s="299"/>
      <c r="G5" s="144"/>
    </row>
    <row r="6" spans="1:6" ht="15" customHeight="1">
      <c r="A6" s="300"/>
      <c r="E6" s="295"/>
      <c r="F6" s="295"/>
    </row>
    <row r="7" spans="1:6" ht="30" customHeight="1">
      <c r="A7" s="186"/>
      <c r="B7" s="209" t="s">
        <v>69</v>
      </c>
      <c r="C7" s="209" t="s">
        <v>70</v>
      </c>
      <c r="D7" s="209" t="s">
        <v>71</v>
      </c>
      <c r="E7" s="209" t="s">
        <v>72</v>
      </c>
      <c r="F7" s="210" t="s">
        <v>73</v>
      </c>
    </row>
    <row r="8" spans="1:6" ht="30" customHeight="1">
      <c r="A8" s="301" t="s">
        <v>200</v>
      </c>
      <c r="B8" s="302"/>
      <c r="C8" s="302"/>
      <c r="D8" s="302"/>
      <c r="F8" s="303"/>
    </row>
    <row r="9" spans="1:37" ht="15" customHeight="1">
      <c r="A9" s="58" t="s">
        <v>201</v>
      </c>
      <c r="B9" s="216">
        <f>'[1]Loss Expenses Paid YTD-16'!K27</f>
        <v>36947</v>
      </c>
      <c r="C9" s="216">
        <f>'[1]Loss Expenses Paid YTD-16'!K21</f>
        <v>362531</v>
      </c>
      <c r="D9" s="216">
        <f>'[1]Loss Expenses Paid YTD-16'!K15</f>
        <v>113556</v>
      </c>
      <c r="E9" s="189">
        <f>'[1]Loss Expenses Paid YTD-16'!K9</f>
        <v>0</v>
      </c>
      <c r="F9" s="216">
        <f>SUM(B9:E9)</f>
        <v>513034</v>
      </c>
      <c r="G9" s="165"/>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row>
    <row r="10" spans="1:37" s="75" customFormat="1" ht="15" customHeight="1">
      <c r="A10" s="75" t="s">
        <v>202</v>
      </c>
      <c r="B10" s="305">
        <f>'[1]Loss Expenses Paid YTD-16'!K28</f>
        <v>26500</v>
      </c>
      <c r="C10" s="305">
        <f>'[1]Loss Expenses Paid YTD-16'!K22</f>
        <v>157993</v>
      </c>
      <c r="D10" s="305">
        <f>'[1]Loss Expenses Paid YTD-16'!K16</f>
        <v>16516</v>
      </c>
      <c r="E10" s="189">
        <f>'[1]Loss Expenses Paid YTD-16'!K10</f>
        <v>0</v>
      </c>
      <c r="F10" s="229">
        <f>SUM(B10:E10)</f>
        <v>201009</v>
      </c>
      <c r="G10" s="165"/>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row>
    <row r="11" spans="1:37" s="75" customFormat="1" ht="15" customHeight="1">
      <c r="A11" s="75" t="s">
        <v>203</v>
      </c>
      <c r="B11" s="223">
        <f>'[1]Loss Expenses Paid YTD-16'!K29</f>
        <v>0</v>
      </c>
      <c r="C11" s="223">
        <f>'[1]Loss Expenses Paid YTD-16'!K23</f>
        <v>0</v>
      </c>
      <c r="D11" s="223">
        <f>'[1]Loss Expenses Paid YTD-16'!K17</f>
        <v>0</v>
      </c>
      <c r="E11" s="223">
        <f>'[1]Loss Expenses Paid YTD-16'!K11</f>
        <v>0</v>
      </c>
      <c r="F11" s="223">
        <f>SUM(B11:E11)</f>
        <v>0</v>
      </c>
      <c r="G11" s="165"/>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row>
    <row r="12" spans="1:37" s="75" customFormat="1" ht="15" customHeight="1" thickBot="1">
      <c r="A12" s="308" t="s">
        <v>164</v>
      </c>
      <c r="B12" s="309">
        <f>SUM(B9:B11)</f>
        <v>63447</v>
      </c>
      <c r="C12" s="309">
        <f>SUM(C9:C11)</f>
        <v>520524</v>
      </c>
      <c r="D12" s="309">
        <f>SUM(D9:D11)</f>
        <v>130072</v>
      </c>
      <c r="E12" s="234">
        <f>SUM(E9:E11)</f>
        <v>0</v>
      </c>
      <c r="F12" s="222">
        <f>SUM(F9:F11)</f>
        <v>714043</v>
      </c>
      <c r="G12" s="173"/>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row>
    <row r="13" spans="2:37" s="75" customFormat="1" ht="15" customHeight="1" thickTop="1">
      <c r="B13" s="225"/>
      <c r="C13" s="225"/>
      <c r="D13" s="225"/>
      <c r="E13" s="165"/>
      <c r="F13" s="80"/>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row>
    <row r="14" spans="1:37" s="75" customFormat="1" ht="30" customHeight="1">
      <c r="A14" s="311" t="s">
        <v>204</v>
      </c>
      <c r="B14" s="225"/>
      <c r="C14" s="225"/>
      <c r="D14" s="225"/>
      <c r="E14" s="165"/>
      <c r="F14" s="173"/>
      <c r="G14" s="165"/>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row>
    <row r="15" spans="1:37" s="75" customFormat="1" ht="15" customHeight="1">
      <c r="A15" s="58" t="s">
        <v>201</v>
      </c>
      <c r="B15" s="229">
        <f>'[1]Unpaid Loss Expense Reserves-14'!B22</f>
        <v>33572</v>
      </c>
      <c r="C15" s="229">
        <f>'[1]Unpaid Loss Expense Reserves-14'!C22</f>
        <v>135836</v>
      </c>
      <c r="D15" s="229">
        <f>'[1]Unpaid Loss Expense Reserves-14'!D22</f>
        <v>1375</v>
      </c>
      <c r="E15" s="223">
        <v>0</v>
      </c>
      <c r="F15" s="229">
        <f>SUM(B15:E15)</f>
        <v>170783</v>
      </c>
      <c r="G15" s="165"/>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row>
    <row r="16" spans="1:37" s="75" customFormat="1" ht="15" customHeight="1">
      <c r="A16" s="75" t="s">
        <v>202</v>
      </c>
      <c r="B16" s="229">
        <f>'[1]Unpaid Loss Expense Reserves-14'!B23</f>
        <v>42652</v>
      </c>
      <c r="C16" s="229">
        <f>'[1]Unpaid Loss Expense Reserves-14'!C23</f>
        <v>55219</v>
      </c>
      <c r="D16" s="229">
        <f>'[1]Unpaid Loss Expense Reserves-14'!D23</f>
        <v>29348</v>
      </c>
      <c r="E16" s="223">
        <v>0</v>
      </c>
      <c r="F16" s="229">
        <f>SUM(B16:E16)</f>
        <v>127219</v>
      </c>
      <c r="G16" s="165"/>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row>
    <row r="17" spans="1:37" s="75" customFormat="1" ht="15" customHeight="1">
      <c r="A17" s="75" t="s">
        <v>203</v>
      </c>
      <c r="B17" s="223">
        <f>'[1]Unpaid Loss Expense Reserves-14'!B24</f>
        <v>0</v>
      </c>
      <c r="C17" s="223">
        <f>'[1]Unpaid Loss Expense Reserves-14'!C24</f>
        <v>0</v>
      </c>
      <c r="D17" s="223">
        <f>'[1]Unpaid Loss Expense Reserves-14'!D24</f>
        <v>0</v>
      </c>
      <c r="E17" s="223">
        <v>0</v>
      </c>
      <c r="F17" s="223">
        <f>SUM(B17:E17)</f>
        <v>0</v>
      </c>
      <c r="G17" s="165"/>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row>
    <row r="18" spans="1:37" s="75" customFormat="1" ht="15" customHeight="1" thickBot="1">
      <c r="A18" s="308" t="s">
        <v>164</v>
      </c>
      <c r="B18" s="309">
        <f>SUM(B15:B17)</f>
        <v>76224</v>
      </c>
      <c r="C18" s="309">
        <f>SUM(C15:C17)</f>
        <v>191055</v>
      </c>
      <c r="D18" s="309">
        <f>SUM(D15:D17)</f>
        <v>30723</v>
      </c>
      <c r="E18" s="312">
        <f>SUM(E15:E17)</f>
        <v>0</v>
      </c>
      <c r="F18" s="222">
        <f>SUM(F15:F17)</f>
        <v>298002</v>
      </c>
      <c r="G18" s="173"/>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row>
    <row r="19" spans="2:37" s="75" customFormat="1" ht="15" customHeight="1" thickTop="1">
      <c r="B19" s="225"/>
      <c r="C19" s="225"/>
      <c r="D19" s="225"/>
      <c r="E19" s="165"/>
      <c r="F19" s="80"/>
      <c r="G19" s="313"/>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row>
    <row r="20" spans="1:37" s="75" customFormat="1" ht="30" customHeight="1">
      <c r="A20" s="311" t="s">
        <v>208</v>
      </c>
      <c r="B20" s="314"/>
      <c r="C20" s="314"/>
      <c r="D20" s="314"/>
      <c r="E20" s="315"/>
      <c r="F20" s="173"/>
      <c r="G20" s="165"/>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row>
    <row r="21" spans="1:37" s="75" customFormat="1" ht="15" customHeight="1">
      <c r="A21" s="58" t="s">
        <v>201</v>
      </c>
      <c r="B21" s="189">
        <v>0</v>
      </c>
      <c r="C21" s="229">
        <v>279475</v>
      </c>
      <c r="D21" s="229">
        <v>71458</v>
      </c>
      <c r="E21" s="229">
        <v>28796</v>
      </c>
      <c r="F21" s="229">
        <f>SUM(B21:E21)</f>
        <v>379729</v>
      </c>
      <c r="G21" s="165"/>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row>
    <row r="22" spans="1:37" s="75" customFormat="1" ht="15" customHeight="1">
      <c r="A22" s="75" t="s">
        <v>206</v>
      </c>
      <c r="B22" s="189">
        <v>0</v>
      </c>
      <c r="C22" s="229">
        <v>20524</v>
      </c>
      <c r="D22" s="229">
        <v>6028</v>
      </c>
      <c r="E22" s="189">
        <v>0</v>
      </c>
      <c r="F22" s="229">
        <f>SUM(B22:E22)</f>
        <v>26552</v>
      </c>
      <c r="G22" s="165"/>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s="75" customFormat="1" ht="15" customHeight="1">
      <c r="A23" s="75" t="s">
        <v>203</v>
      </c>
      <c r="B23" s="189">
        <v>0</v>
      </c>
      <c r="C23" s="189">
        <v>0</v>
      </c>
      <c r="D23" s="189">
        <v>0</v>
      </c>
      <c r="E23" s="189">
        <v>0</v>
      </c>
      <c r="F23" s="223">
        <f>SUM(B23:E23)</f>
        <v>0</v>
      </c>
      <c r="G23" s="165"/>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s="75" customFormat="1" ht="15" customHeight="1" thickBot="1">
      <c r="A24" s="308" t="s">
        <v>164</v>
      </c>
      <c r="B24" s="234">
        <f>SUM(B21:B23)</f>
        <v>0</v>
      </c>
      <c r="C24" s="309">
        <f>SUM(C21:C23)</f>
        <v>299999</v>
      </c>
      <c r="D24" s="309">
        <f>SUM(D21:D23)</f>
        <v>77486</v>
      </c>
      <c r="E24" s="309">
        <f>SUM(E21:E23)</f>
        <v>28796</v>
      </c>
      <c r="F24" s="222">
        <f>SUM(F21:F23)</f>
        <v>406281</v>
      </c>
      <c r="G24" s="173"/>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row>
    <row r="25" spans="2:37" s="316" customFormat="1" ht="15" customHeight="1" thickTop="1">
      <c r="B25" s="314"/>
      <c r="C25" s="314"/>
      <c r="D25" s="314"/>
      <c r="E25" s="314"/>
      <c r="F25" s="314"/>
      <c r="G25" s="317"/>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row>
    <row r="26" spans="1:37" s="75" customFormat="1" ht="30" customHeight="1">
      <c r="A26" s="311" t="s">
        <v>207</v>
      </c>
      <c r="B26" s="225"/>
      <c r="C26" s="225"/>
      <c r="D26" s="225"/>
      <c r="E26" s="225"/>
      <c r="F26" s="225"/>
      <c r="G26" s="165"/>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row>
    <row r="27" spans="1:37" s="75" customFormat="1" ht="15" customHeight="1">
      <c r="A27" s="75" t="s">
        <v>201</v>
      </c>
      <c r="B27" s="229">
        <f aca="true" t="shared" si="0" ref="B27:E29">B9+B15-B21</f>
        <v>70519</v>
      </c>
      <c r="C27" s="229">
        <f t="shared" si="0"/>
        <v>218892</v>
      </c>
      <c r="D27" s="229">
        <f t="shared" si="0"/>
        <v>43473</v>
      </c>
      <c r="E27" s="217">
        <f t="shared" si="0"/>
        <v>-28796</v>
      </c>
      <c r="F27" s="229">
        <f>SUM(B27:E27)</f>
        <v>304088</v>
      </c>
      <c r="G27" s="165"/>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row>
    <row r="28" spans="1:37" s="75" customFormat="1" ht="15" customHeight="1">
      <c r="A28" s="75" t="s">
        <v>202</v>
      </c>
      <c r="B28" s="229">
        <f t="shared" si="0"/>
        <v>69152</v>
      </c>
      <c r="C28" s="229">
        <f t="shared" si="0"/>
        <v>192688</v>
      </c>
      <c r="D28" s="229">
        <f t="shared" si="0"/>
        <v>39836</v>
      </c>
      <c r="E28" s="189">
        <f t="shared" si="0"/>
        <v>0</v>
      </c>
      <c r="F28" s="229">
        <f>SUM(B28:E28)</f>
        <v>301676</v>
      </c>
      <c r="G28" s="165"/>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row>
    <row r="29" spans="1:37" s="75" customFormat="1" ht="15" customHeight="1">
      <c r="A29" s="75" t="s">
        <v>203</v>
      </c>
      <c r="B29" s="189">
        <f t="shared" si="0"/>
        <v>0</v>
      </c>
      <c r="C29" s="229">
        <f t="shared" si="0"/>
        <v>0</v>
      </c>
      <c r="D29" s="189">
        <f t="shared" si="0"/>
        <v>0</v>
      </c>
      <c r="E29" s="189">
        <f t="shared" si="0"/>
        <v>0</v>
      </c>
      <c r="F29" s="189">
        <f>SUM(B29:E29)</f>
        <v>0</v>
      </c>
      <c r="G29" s="165"/>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row>
    <row r="30" spans="1:37" ht="15" customHeight="1" thickBot="1">
      <c r="A30" s="50" t="s">
        <v>164</v>
      </c>
      <c r="B30" s="279">
        <f>SUM(B27:B29)</f>
        <v>139671</v>
      </c>
      <c r="C30" s="279">
        <f>SUM(C27:C29)</f>
        <v>411580</v>
      </c>
      <c r="D30" s="279">
        <f>SUM(D27:D29)</f>
        <v>83309</v>
      </c>
      <c r="E30" s="279">
        <f>SUM(E27:E29)</f>
        <v>-28796</v>
      </c>
      <c r="F30" s="279">
        <f>SUM(F27:F29)</f>
        <v>605764</v>
      </c>
      <c r="G30" s="165"/>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row>
    <row r="31" spans="2:38" ht="15" customHeight="1" thickTop="1">
      <c r="B31" s="224"/>
      <c r="C31" s="224"/>
      <c r="D31" s="224"/>
      <c r="F31" s="165"/>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row>
    <row r="32" spans="2:38" s="80" customFormat="1" ht="15" customHeight="1">
      <c r="B32" s="224"/>
      <c r="C32" s="224"/>
      <c r="D32" s="224"/>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row>
    <row r="33" spans="2:38" ht="15" customHeight="1">
      <c r="B33" s="224"/>
      <c r="C33" s="224"/>
      <c r="D33" s="224"/>
      <c r="F33" s="165"/>
      <c r="G33" s="165"/>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row>
    <row r="34" spans="2:38" ht="15" customHeight="1">
      <c r="B34" s="224"/>
      <c r="C34" s="224"/>
      <c r="D34" s="224"/>
      <c r="F34" s="165"/>
      <c r="G34" s="165"/>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row>
    <row r="35" spans="2:38" ht="15" customHeight="1">
      <c r="B35" s="224"/>
      <c r="C35" s="224"/>
      <c r="D35" s="224"/>
      <c r="F35" s="165"/>
      <c r="G35" s="165"/>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row>
    <row r="36" spans="2:38" ht="15" customHeight="1">
      <c r="B36" s="224"/>
      <c r="C36" s="224"/>
      <c r="D36" s="224"/>
      <c r="F36" s="165"/>
      <c r="G36" s="165"/>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row>
    <row r="37" spans="2:38" ht="15" customHeight="1">
      <c r="B37" s="224"/>
      <c r="C37" s="224"/>
      <c r="D37" s="224"/>
      <c r="F37" s="165"/>
      <c r="G37" s="165"/>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row>
    <row r="38" spans="6:38" ht="15" customHeight="1">
      <c r="F38" s="165"/>
      <c r="G38" s="165"/>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row>
    <row r="39" spans="6:38" ht="15" customHeight="1">
      <c r="F39" s="165"/>
      <c r="G39" s="165"/>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row>
    <row r="40" spans="6:38" ht="15" customHeight="1">
      <c r="F40" s="165"/>
      <c r="G40" s="165"/>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row>
    <row r="41" spans="6:38" ht="15" customHeight="1">
      <c r="F41" s="165"/>
      <c r="G41" s="165"/>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row>
    <row r="42" spans="6:38" ht="15" customHeight="1">
      <c r="F42" s="165"/>
      <c r="G42" s="165"/>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row>
    <row r="43" spans="6:38" ht="15" customHeight="1">
      <c r="F43" s="165"/>
      <c r="G43" s="165"/>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row>
    <row r="44" spans="6:38" ht="15" customHeight="1">
      <c r="F44" s="165"/>
      <c r="G44" s="165"/>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row>
    <row r="45" spans="6:38" ht="15" customHeight="1">
      <c r="F45" s="165"/>
      <c r="G45" s="165"/>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row>
    <row r="46" spans="6:38" ht="15" customHeight="1">
      <c r="F46" s="165"/>
      <c r="G46" s="165"/>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row>
    <row r="47" spans="6:38" ht="15" customHeight="1">
      <c r="F47" s="165"/>
      <c r="G47" s="165"/>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row>
    <row r="48" spans="6:38" ht="15" customHeight="1">
      <c r="F48" s="165"/>
      <c r="G48" s="165"/>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row>
    <row r="49" spans="6:38" s="58" customFormat="1" ht="15" customHeight="1">
      <c r="F49" s="165"/>
      <c r="G49" s="165"/>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row>
    <row r="50" spans="6:38" s="58" customFormat="1" ht="15" customHeight="1">
      <c r="F50" s="165"/>
      <c r="G50" s="165"/>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row>
    <row r="51" spans="6:38" s="58" customFormat="1" ht="15" customHeight="1">
      <c r="F51" s="165"/>
      <c r="G51" s="165"/>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row>
    <row r="52" spans="6:38" s="58" customFormat="1" ht="15" customHeight="1">
      <c r="F52" s="165"/>
      <c r="G52" s="165"/>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row>
    <row r="53" spans="6:38" s="58" customFormat="1" ht="15" customHeight="1">
      <c r="F53" s="165"/>
      <c r="G53" s="165"/>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row>
    <row r="54" spans="6:38" s="58" customFormat="1" ht="15" customHeight="1">
      <c r="F54" s="165"/>
      <c r="G54" s="165"/>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row>
    <row r="55" spans="6:38" s="58" customFormat="1" ht="15" customHeight="1">
      <c r="F55" s="165"/>
      <c r="G55" s="165"/>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row>
    <row r="56" spans="6:38" s="58" customFormat="1" ht="15" customHeight="1">
      <c r="F56" s="165"/>
      <c r="G56" s="165"/>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row>
    <row r="57" spans="6:38" s="58" customFormat="1" ht="15" customHeight="1">
      <c r="F57" s="165"/>
      <c r="G57" s="165"/>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row>
    <row r="58" spans="6:38" s="58" customFormat="1" ht="15" customHeight="1">
      <c r="F58" s="165"/>
      <c r="G58" s="165"/>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row>
    <row r="59" spans="6:38" s="58" customFormat="1" ht="15" customHeight="1">
      <c r="F59" s="165"/>
      <c r="G59" s="165"/>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row>
    <row r="60" spans="6:38" s="58" customFormat="1" ht="15" customHeight="1">
      <c r="F60" s="165"/>
      <c r="G60" s="165"/>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row>
    <row r="61" spans="6:38" s="58" customFormat="1" ht="15" customHeight="1">
      <c r="F61" s="165"/>
      <c r="G61" s="165"/>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row>
    <row r="62" spans="6:38" s="58" customFormat="1" ht="15" customHeight="1">
      <c r="F62" s="165"/>
      <c r="G62" s="165"/>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row>
    <row r="63" spans="6:38" s="58" customFormat="1" ht="15" customHeight="1">
      <c r="F63" s="165"/>
      <c r="G63" s="165"/>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row>
    <row r="64" spans="6:38" s="58" customFormat="1" ht="15" customHeight="1">
      <c r="F64" s="165"/>
      <c r="G64" s="165"/>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row>
    <row r="65" spans="6:38" s="58" customFormat="1" ht="15" customHeight="1">
      <c r="F65" s="165"/>
      <c r="G65" s="165"/>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row>
    <row r="66" spans="6:38" s="58" customFormat="1" ht="15" customHeight="1">
      <c r="F66" s="165"/>
      <c r="G66" s="165"/>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row>
    <row r="67" spans="6:38" s="58" customFormat="1" ht="15" customHeight="1">
      <c r="F67" s="165"/>
      <c r="G67" s="165"/>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row>
    <row r="68" spans="6:38" s="58" customFormat="1" ht="15" customHeight="1">
      <c r="F68" s="165"/>
      <c r="G68" s="165"/>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row>
    <row r="69" spans="6:38" s="58" customFormat="1" ht="15" customHeight="1">
      <c r="F69" s="165"/>
      <c r="G69" s="165"/>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row>
    <row r="70" spans="6:38" s="58" customFormat="1" ht="15" customHeight="1">
      <c r="F70" s="165"/>
      <c r="G70" s="165"/>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row>
    <row r="71" spans="6:38" s="58" customFormat="1" ht="15" customHeight="1">
      <c r="F71" s="165"/>
      <c r="G71" s="165"/>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row>
    <row r="72" spans="6:38" s="58" customFormat="1" ht="15" customHeight="1">
      <c r="F72" s="165"/>
      <c r="G72" s="165"/>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row>
    <row r="73" spans="6:38" s="58" customFormat="1" ht="15" customHeight="1">
      <c r="F73" s="165"/>
      <c r="G73" s="165"/>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row>
    <row r="74" spans="6:38" s="58" customFormat="1" ht="15" customHeight="1">
      <c r="F74" s="165"/>
      <c r="G74" s="165"/>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row>
    <row r="75" spans="6:38" s="58" customFormat="1" ht="15" customHeight="1">
      <c r="F75" s="165"/>
      <c r="G75" s="165"/>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row>
    <row r="76" spans="6:38" s="58" customFormat="1" ht="15" customHeight="1">
      <c r="F76" s="165"/>
      <c r="G76" s="165"/>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row>
    <row r="77" spans="6:38" s="58" customFormat="1" ht="15" customHeight="1">
      <c r="F77" s="165"/>
      <c r="G77" s="165"/>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row>
    <row r="78" spans="6:38" s="58" customFormat="1" ht="15" customHeight="1">
      <c r="F78" s="165"/>
      <c r="G78" s="165"/>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row>
    <row r="79" spans="6:38" s="58" customFormat="1" ht="15" customHeight="1">
      <c r="F79" s="165"/>
      <c r="G79" s="165"/>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E1"/>
    </sheetView>
  </sheetViews>
  <sheetFormatPr defaultColWidth="15.7109375" defaultRowHeight="15" customHeight="1"/>
  <cols>
    <col min="1" max="1" width="64.140625" style="58" bestFit="1" customWidth="1"/>
    <col min="2" max="2" width="17.28125" style="80" bestFit="1" customWidth="1"/>
    <col min="3" max="3" width="14.57421875" style="80" bestFit="1" customWidth="1"/>
    <col min="4" max="4" width="12.28125" style="58" bestFit="1" customWidth="1"/>
    <col min="5" max="5" width="15.00390625" style="58" bestFit="1" customWidth="1"/>
    <col min="6" max="16384" width="15.7109375" style="58" customWidth="1"/>
  </cols>
  <sheetData>
    <row r="1" spans="1:5" s="50" customFormat="1" ht="30" customHeight="1">
      <c r="A1" s="319" t="s">
        <v>0</v>
      </c>
      <c r="B1" s="319"/>
      <c r="C1" s="319"/>
      <c r="D1" s="319"/>
      <c r="E1" s="319"/>
    </row>
    <row r="2" spans="1:3" s="51" customFormat="1" ht="15" customHeight="1">
      <c r="A2" s="320"/>
      <c r="B2" s="320"/>
      <c r="C2" s="320"/>
    </row>
    <row r="3" spans="1:5" s="52" customFormat="1" ht="15" customHeight="1">
      <c r="A3" s="323" t="s">
        <v>39</v>
      </c>
      <c r="B3" s="323"/>
      <c r="C3" s="323"/>
      <c r="D3" s="323"/>
      <c r="E3" s="323"/>
    </row>
    <row r="4" spans="1:5" s="52" customFormat="1" ht="15" customHeight="1">
      <c r="A4" s="324" t="s">
        <v>40</v>
      </c>
      <c r="B4" s="323"/>
      <c r="C4" s="323"/>
      <c r="D4" s="323"/>
      <c r="E4" s="323"/>
    </row>
    <row r="5" spans="1:3" s="52" customFormat="1" ht="15" customHeight="1">
      <c r="A5" s="53"/>
      <c r="B5" s="54"/>
      <c r="C5" s="54"/>
    </row>
    <row r="6" spans="1:5" ht="15" customHeight="1">
      <c r="A6" s="55"/>
      <c r="B6" s="56" t="s">
        <v>41</v>
      </c>
      <c r="C6" s="57"/>
      <c r="D6" s="56" t="s">
        <v>42</v>
      </c>
      <c r="E6" s="57"/>
    </row>
    <row r="7" spans="1:5" ht="15" customHeight="1">
      <c r="A7" s="55"/>
      <c r="B7" s="59"/>
      <c r="C7" s="60"/>
      <c r="D7" s="59"/>
      <c r="E7" s="60"/>
    </row>
    <row r="8" spans="1:5" ht="15" customHeight="1">
      <c r="A8" s="61" t="s">
        <v>43</v>
      </c>
      <c r="B8" s="59"/>
      <c r="C8" s="62"/>
      <c r="D8" s="59"/>
      <c r="E8" s="62"/>
    </row>
    <row r="9" spans="1:5" ht="15" customHeight="1">
      <c r="A9" s="61"/>
      <c r="B9" s="59"/>
      <c r="C9" s="62"/>
      <c r="D9" s="59"/>
      <c r="E9" s="62"/>
    </row>
    <row r="10" spans="1:5" ht="15" customHeight="1">
      <c r="A10" s="55" t="s">
        <v>44</v>
      </c>
      <c r="B10" s="63"/>
      <c r="C10" s="64">
        <f>'Earned Incurred QTD-5'!D16</f>
        <v>2487278</v>
      </c>
      <c r="D10" s="63"/>
      <c r="E10" s="64">
        <f>'Earned Incurred YTD-6'!D16</f>
        <v>5015750</v>
      </c>
    </row>
    <row r="11" spans="1:5" ht="15" customHeight="1">
      <c r="A11" s="61"/>
      <c r="B11" s="63"/>
      <c r="C11" s="65"/>
      <c r="D11" s="63"/>
      <c r="E11" s="65"/>
    </row>
    <row r="12" spans="1:5" ht="15" customHeight="1">
      <c r="A12" s="61" t="s">
        <v>45</v>
      </c>
      <c r="B12" s="63"/>
      <c r="C12" s="65"/>
      <c r="D12" s="63"/>
      <c r="E12" s="65"/>
    </row>
    <row r="13" spans="1:5" ht="15" customHeight="1">
      <c r="A13" s="55" t="s">
        <v>46</v>
      </c>
      <c r="B13" s="66">
        <f>'Earned Incurred QTD-5'!D23</f>
        <v>309372</v>
      </c>
      <c r="C13" s="67"/>
      <c r="D13" s="66">
        <f>'Earned Incurred YTD-6'!D23</f>
        <v>2656211</v>
      </c>
      <c r="E13" s="67"/>
    </row>
    <row r="14" spans="1:5" ht="15" customHeight="1">
      <c r="A14" s="55" t="s">
        <v>47</v>
      </c>
      <c r="B14" s="66">
        <f>'Earned Incurred QTD-5'!D30</f>
        <v>322296</v>
      </c>
      <c r="C14" s="67"/>
      <c r="D14" s="66">
        <f>'Earned Incurred YTD-6'!D30</f>
        <v>605764</v>
      </c>
      <c r="E14" s="67"/>
    </row>
    <row r="15" spans="1:5" ht="15" customHeight="1">
      <c r="A15" s="55" t="s">
        <v>48</v>
      </c>
      <c r="B15" s="66">
        <f>'Earned Incurred QTD-5'!C37</f>
        <v>214989</v>
      </c>
      <c r="C15" s="67"/>
      <c r="D15" s="66">
        <f>'Earned Incurred YTD-6'!C37</f>
        <v>404636</v>
      </c>
      <c r="E15" s="67"/>
    </row>
    <row r="16" spans="1:5" ht="15" customHeight="1">
      <c r="A16" s="55" t="s">
        <v>49</v>
      </c>
      <c r="B16" s="66">
        <f>'Earned Incurred QTD-5'!C39+'Earned Incurred QTD-5'!C38+'Earned Incurred QTD-5'!C43</f>
        <v>1154532</v>
      </c>
      <c r="C16" s="67"/>
      <c r="D16" s="66">
        <f>'Earned Incurred YTD-6'!C38+'Earned Incurred YTD-6'!C39+'Earned Incurred YTD-6'!C43</f>
        <v>2293277</v>
      </c>
      <c r="E16" s="67"/>
    </row>
    <row r="17" spans="1:5" ht="15" customHeight="1">
      <c r="A17" s="55" t="s">
        <v>50</v>
      </c>
      <c r="B17" s="68">
        <f>'Earned Incurred QTD-5'!D36</f>
        <v>6546</v>
      </c>
      <c r="C17" s="67"/>
      <c r="D17" s="68">
        <f>'Earned Incurred YTD-6'!D36</f>
        <v>21719</v>
      </c>
      <c r="E17" s="67"/>
    </row>
    <row r="18" spans="1:5" ht="15" customHeight="1">
      <c r="A18" s="55" t="s">
        <v>51</v>
      </c>
      <c r="B18" s="69"/>
      <c r="C18" s="70">
        <f>SUM(B13:B17)</f>
        <v>2007735</v>
      </c>
      <c r="D18" s="69"/>
      <c r="E18" s="70">
        <f>SUM(D13:D17)</f>
        <v>5981607</v>
      </c>
    </row>
    <row r="19" spans="1:5" ht="15" customHeight="1">
      <c r="A19" s="55"/>
      <c r="B19" s="69"/>
      <c r="C19" s="71"/>
      <c r="D19" s="69"/>
      <c r="E19" s="71"/>
    </row>
    <row r="20" spans="1:5" ht="15" customHeight="1">
      <c r="A20" s="55" t="s">
        <v>52</v>
      </c>
      <c r="B20" s="69"/>
      <c r="C20" s="72">
        <f>C10-C18</f>
        <v>479543</v>
      </c>
      <c r="D20" s="69"/>
      <c r="E20" s="72">
        <f>E10-E18</f>
        <v>-965857</v>
      </c>
    </row>
    <row r="21" spans="1:5" ht="15" customHeight="1">
      <c r="A21" s="61"/>
      <c r="B21" s="69"/>
      <c r="C21" s="73"/>
      <c r="D21" s="69"/>
      <c r="E21" s="73"/>
    </row>
    <row r="22" spans="1:5" ht="15" customHeight="1">
      <c r="A22" s="61" t="s">
        <v>53</v>
      </c>
      <c r="B22" s="69"/>
      <c r="C22" s="73"/>
      <c r="D22" s="69"/>
      <c r="E22" s="73"/>
    </row>
    <row r="23" spans="1:5" ht="15" customHeight="1">
      <c r="A23" s="55" t="s">
        <v>54</v>
      </c>
      <c r="B23" s="66">
        <f>'Earned Incurred QTD-5'!D52</f>
        <v>27263</v>
      </c>
      <c r="C23" s="71"/>
      <c r="D23" s="66">
        <f>'Earned Incurred YTD-6'!D52</f>
        <v>55143</v>
      </c>
      <c r="E23" s="71"/>
    </row>
    <row r="24" spans="1:5" ht="15" customHeight="1">
      <c r="A24" s="55" t="s">
        <v>55</v>
      </c>
      <c r="B24" s="68">
        <f>'Earned Incurred QTD-5'!D53</f>
        <v>1232</v>
      </c>
      <c r="C24" s="71"/>
      <c r="D24" s="74">
        <f>'Earned Incurred YTD-6'!D53</f>
        <v>500</v>
      </c>
      <c r="E24" s="71"/>
    </row>
    <row r="25" spans="1:5" ht="15" customHeight="1">
      <c r="A25" s="55" t="s">
        <v>56</v>
      </c>
      <c r="B25" s="66"/>
      <c r="C25" s="70">
        <f>SUM(B23:B24)</f>
        <v>28495</v>
      </c>
      <c r="D25" s="66"/>
      <c r="E25" s="70">
        <f>SUM(D23:D24)</f>
        <v>55643</v>
      </c>
    </row>
    <row r="26" spans="1:5" ht="15" customHeight="1">
      <c r="A26" s="55"/>
      <c r="B26" s="69"/>
      <c r="C26" s="73"/>
      <c r="D26" s="69"/>
      <c r="E26" s="73"/>
    </row>
    <row r="27" spans="1:5" ht="15" customHeight="1">
      <c r="A27" s="61" t="s">
        <v>57</v>
      </c>
      <c r="B27" s="69"/>
      <c r="C27" s="73"/>
      <c r="D27" s="69"/>
      <c r="E27" s="73"/>
    </row>
    <row r="28" spans="1:5" ht="15" customHeight="1">
      <c r="A28" s="55" t="s">
        <v>58</v>
      </c>
      <c r="B28" s="68">
        <f>'Earned Incurred QTD-5'!D55</f>
        <v>4713</v>
      </c>
      <c r="C28" s="71"/>
      <c r="D28" s="74">
        <f>'Earned Incurred YTD-6'!D55</f>
        <v>9525</v>
      </c>
      <c r="E28" s="71"/>
    </row>
    <row r="29" spans="1:6" ht="15" customHeight="1">
      <c r="A29" s="55" t="s">
        <v>59</v>
      </c>
      <c r="B29" s="66"/>
      <c r="C29" s="70">
        <f>SUM(B28:B28)</f>
        <v>4713</v>
      </c>
      <c r="D29" s="66"/>
      <c r="E29" s="70">
        <f>SUM(D28:D28)</f>
        <v>9525</v>
      </c>
      <c r="F29" s="75"/>
    </row>
    <row r="30" spans="1:5" ht="15" customHeight="1">
      <c r="A30" s="55"/>
      <c r="B30" s="69"/>
      <c r="C30" s="73"/>
      <c r="D30" s="69"/>
      <c r="E30" s="73"/>
    </row>
    <row r="31" spans="1:5" ht="15.75" thickBot="1">
      <c r="A31" s="55" t="s">
        <v>60</v>
      </c>
      <c r="B31" s="69"/>
      <c r="C31" s="76">
        <f>C20+C25+C29</f>
        <v>512751</v>
      </c>
      <c r="D31" s="69"/>
      <c r="E31" s="76">
        <f>E20+E25+E29</f>
        <v>-900689</v>
      </c>
    </row>
    <row r="32" spans="1:5" ht="15" customHeight="1">
      <c r="A32" s="61"/>
      <c r="B32" s="69"/>
      <c r="C32" s="77"/>
      <c r="D32" s="69"/>
      <c r="E32" s="77"/>
    </row>
    <row r="33" spans="1:5" ht="15" customHeight="1">
      <c r="A33" s="61" t="s">
        <v>36</v>
      </c>
      <c r="B33" s="69"/>
      <c r="C33" s="73"/>
      <c r="D33" s="69"/>
      <c r="E33" s="73"/>
    </row>
    <row r="34" spans="1:6" ht="15" customHeight="1">
      <c r="A34" s="55" t="s">
        <v>61</v>
      </c>
      <c r="B34" s="69"/>
      <c r="C34" s="72">
        <v>-710702.2099999986</v>
      </c>
      <c r="D34" s="69"/>
      <c r="E34" s="72">
        <v>561454.7900000014</v>
      </c>
      <c r="F34" s="75"/>
    </row>
    <row r="35" spans="1:5" ht="15" customHeight="1">
      <c r="A35" s="55" t="s">
        <v>62</v>
      </c>
      <c r="B35" s="78">
        <f>C31</f>
        <v>512751</v>
      </c>
      <c r="C35" s="73"/>
      <c r="D35" s="78">
        <f>E31</f>
        <v>-900689</v>
      </c>
      <c r="E35" s="73"/>
    </row>
    <row r="36" spans="1:5" ht="15" customHeight="1">
      <c r="A36" s="79" t="s">
        <v>63</v>
      </c>
      <c r="B36" s="78">
        <f>-'[1]TB - Rounded'!G193</f>
        <v>-66688</v>
      </c>
      <c r="C36" s="71"/>
      <c r="D36" s="78">
        <v>60584</v>
      </c>
      <c r="E36" s="71"/>
    </row>
    <row r="37" spans="1:5" ht="15" customHeight="1">
      <c r="A37" s="79" t="s">
        <v>64</v>
      </c>
      <c r="B37" s="74">
        <f>-'[1]TB - Rounded'!H189</f>
        <v>22008</v>
      </c>
      <c r="C37" s="71"/>
      <c r="D37" s="74">
        <v>36019</v>
      </c>
      <c r="E37" s="71"/>
    </row>
    <row r="38" spans="2:7" ht="15" customHeight="1">
      <c r="B38" s="78"/>
      <c r="C38" s="73"/>
      <c r="D38" s="66"/>
      <c r="E38" s="73"/>
      <c r="F38" s="80"/>
      <c r="G38" s="80"/>
    </row>
    <row r="39" spans="1:6" ht="15" customHeight="1">
      <c r="A39" s="55" t="s">
        <v>65</v>
      </c>
      <c r="C39" s="78">
        <f>SUM(B35:B37)</f>
        <v>468071</v>
      </c>
      <c r="D39" s="81"/>
      <c r="E39" s="72">
        <f>SUM(D35:D37)</f>
        <v>-804086</v>
      </c>
      <c r="F39" s="80"/>
    </row>
    <row r="40" spans="1:6" ht="15" customHeight="1">
      <c r="A40" s="55"/>
      <c r="C40" s="71"/>
      <c r="D40" s="80"/>
      <c r="E40" s="71"/>
      <c r="F40" s="80"/>
    </row>
    <row r="41" spans="1:5" ht="15" customHeight="1">
      <c r="A41" s="82" t="s">
        <v>66</v>
      </c>
      <c r="C41" s="83"/>
      <c r="D41" s="80"/>
      <c r="E41" s="83"/>
    </row>
    <row r="42" spans="1:5" ht="15" customHeight="1" thickBot="1">
      <c r="A42" s="84"/>
      <c r="B42" s="63"/>
      <c r="C42" s="85">
        <f>C34+C39</f>
        <v>-242631.20999999857</v>
      </c>
      <c r="D42" s="63"/>
      <c r="E42" s="85">
        <f>E34+E39</f>
        <v>-242631.20999999857</v>
      </c>
    </row>
    <row r="43" spans="1:5" ht="15" customHeight="1" thickTop="1">
      <c r="A43" s="84"/>
      <c r="D43" s="80"/>
      <c r="E43" s="80"/>
    </row>
    <row r="44" spans="4:6" ht="15" customHeight="1">
      <c r="D44" s="80"/>
      <c r="E44" s="80"/>
      <c r="F44" s="80"/>
    </row>
    <row r="45" ht="15" customHeight="1">
      <c r="A45" s="86"/>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31" bestFit="1" customWidth="1"/>
    <col min="2" max="3" width="15.7109375" style="131" customWidth="1"/>
    <col min="4" max="5" width="15.7109375" style="132" customWidth="1"/>
    <col min="6" max="6" width="15.7109375" style="133" customWidth="1"/>
    <col min="7" max="16384" width="15.7109375" style="131" customWidth="1"/>
  </cols>
  <sheetData>
    <row r="1" spans="1:6" s="87" customFormat="1" ht="30" customHeight="1">
      <c r="A1" s="325" t="s">
        <v>0</v>
      </c>
      <c r="B1" s="325"/>
      <c r="C1" s="325"/>
      <c r="D1" s="325"/>
      <c r="E1" s="325"/>
      <c r="F1" s="325"/>
    </row>
    <row r="2" spans="1:6" s="88" customFormat="1" ht="15" customHeight="1">
      <c r="A2" s="326"/>
      <c r="B2" s="326"/>
      <c r="C2" s="326"/>
      <c r="D2" s="326"/>
      <c r="E2" s="326"/>
      <c r="F2" s="326"/>
    </row>
    <row r="3" spans="1:6" s="89" customFormat="1" ht="15" customHeight="1">
      <c r="A3" s="327" t="s">
        <v>67</v>
      </c>
      <c r="B3" s="327"/>
      <c r="C3" s="327"/>
      <c r="D3" s="327"/>
      <c r="E3" s="327"/>
      <c r="F3" s="327"/>
    </row>
    <row r="4" spans="1:6" s="89" customFormat="1" ht="15" customHeight="1">
      <c r="A4" s="327" t="s">
        <v>68</v>
      </c>
      <c r="B4" s="327"/>
      <c r="C4" s="327"/>
      <c r="D4" s="327"/>
      <c r="E4" s="327"/>
      <c r="F4" s="327"/>
    </row>
    <row r="5" spans="1:6" s="95" customFormat="1" ht="15" customHeight="1">
      <c r="A5" s="90"/>
      <c r="B5" s="91"/>
      <c r="C5" s="91"/>
      <c r="D5" s="92"/>
      <c r="E5" s="93"/>
      <c r="F5" s="94"/>
    </row>
    <row r="6" spans="1:6" s="99" customFormat="1" ht="30" customHeight="1">
      <c r="A6" s="96"/>
      <c r="B6" s="97" t="s">
        <v>69</v>
      </c>
      <c r="C6" s="97" t="s">
        <v>70</v>
      </c>
      <c r="D6" s="97" t="s">
        <v>71</v>
      </c>
      <c r="E6" s="97" t="s">
        <v>72</v>
      </c>
      <c r="F6" s="98" t="s">
        <v>73</v>
      </c>
    </row>
    <row r="7" spans="1:6" s="103" customFormat="1" ht="15" customHeight="1">
      <c r="A7" s="100" t="s">
        <v>74</v>
      </c>
      <c r="B7" s="101"/>
      <c r="C7" s="101"/>
      <c r="D7" s="102"/>
      <c r="E7" s="102"/>
      <c r="F7" s="102"/>
    </row>
    <row r="8" spans="1:6" s="107" customFormat="1" ht="15" customHeight="1">
      <c r="A8" s="104" t="s">
        <v>75</v>
      </c>
      <c r="B8" s="105">
        <f>'Premiums QTD-7'!B12</f>
        <v>2530787</v>
      </c>
      <c r="C8" s="105">
        <f>'Premiums QTD-7'!C12</f>
        <v>-35339</v>
      </c>
      <c r="D8" s="105">
        <f>'Premiums QTD-7'!D12</f>
        <v>-1548</v>
      </c>
      <c r="E8" s="106">
        <f>'Premiums QTD-7'!E12</f>
        <v>0</v>
      </c>
      <c r="F8" s="105">
        <f>SUM(B8:E8)</f>
        <v>2493900</v>
      </c>
    </row>
    <row r="9" spans="1:8" s="107" customFormat="1" ht="15" customHeight="1">
      <c r="A9" s="108" t="s">
        <v>76</v>
      </c>
      <c r="B9" s="109">
        <f>'Earned Incurred QTD-5'!D55</f>
        <v>4713</v>
      </c>
      <c r="C9" s="106">
        <v>0</v>
      </c>
      <c r="D9" s="106">
        <v>0</v>
      </c>
      <c r="E9" s="106">
        <v>0</v>
      </c>
      <c r="F9" s="109">
        <f>SUM(B9:E9)</f>
        <v>4713</v>
      </c>
      <c r="H9" s="110"/>
    </row>
    <row r="10" spans="1:6" s="107" customFormat="1" ht="15" customHeight="1">
      <c r="A10" s="104" t="s">
        <v>77</v>
      </c>
      <c r="B10" s="109">
        <f>'Earned Incurred QTD-5'!C48</f>
        <v>22548</v>
      </c>
      <c r="C10" s="106">
        <v>0</v>
      </c>
      <c r="D10" s="106">
        <v>0</v>
      </c>
      <c r="E10" s="106">
        <v>0</v>
      </c>
      <c r="F10" s="109">
        <f>SUM(B10:E10)</f>
        <v>22548</v>
      </c>
    </row>
    <row r="11" spans="1:8" s="107" customFormat="1" ht="15" customHeight="1">
      <c r="A11" s="104" t="s">
        <v>78</v>
      </c>
      <c r="B11" s="109">
        <f>'Earned Incurred QTD-5'!D53</f>
        <v>1232</v>
      </c>
      <c r="C11" s="106">
        <v>0</v>
      </c>
      <c r="D11" s="106">
        <v>0</v>
      </c>
      <c r="E11" s="106">
        <v>0</v>
      </c>
      <c r="F11" s="109">
        <f>SUM(B11:E11)</f>
        <v>1232</v>
      </c>
      <c r="H11" s="110"/>
    </row>
    <row r="12" spans="1:6" s="107" customFormat="1" ht="15" customHeight="1" thickBot="1">
      <c r="A12" s="111" t="s">
        <v>79</v>
      </c>
      <c r="B12" s="112">
        <f>SUM(B8:B11)</f>
        <v>2559280</v>
      </c>
      <c r="C12" s="112">
        <f>SUM(C8:C11)</f>
        <v>-35339</v>
      </c>
      <c r="D12" s="112">
        <f>SUM(D8:D11)</f>
        <v>-1548</v>
      </c>
      <c r="E12" s="113">
        <f>SUM(E8:E11)</f>
        <v>0</v>
      </c>
      <c r="F12" s="114">
        <f>SUM(F8:F11)</f>
        <v>2522393</v>
      </c>
    </row>
    <row r="13" spans="1:6" s="107" customFormat="1" ht="15" customHeight="1" thickTop="1">
      <c r="A13" s="111"/>
      <c r="B13" s="115"/>
      <c r="C13" s="115"/>
      <c r="D13" s="115"/>
      <c r="E13" s="116"/>
      <c r="F13" s="116"/>
    </row>
    <row r="14" spans="1:6" s="107" customFormat="1" ht="15" customHeight="1">
      <c r="A14" s="100" t="s">
        <v>80</v>
      </c>
      <c r="B14" s="102"/>
      <c r="C14" s="102"/>
      <c r="D14" s="102"/>
      <c r="E14" s="117"/>
      <c r="F14" s="116"/>
    </row>
    <row r="15" spans="1:6" s="107" customFormat="1" ht="15" customHeight="1">
      <c r="A15" s="111" t="s">
        <v>81</v>
      </c>
      <c r="B15" s="109">
        <f>'Losses Incurred QTD-9'!B12</f>
        <v>164221</v>
      </c>
      <c r="C15" s="109">
        <f>'Losses Incurred QTD-9'!C12</f>
        <v>911732</v>
      </c>
      <c r="D15" s="118">
        <f>'Losses Incurred QTD-9'!D12</f>
        <v>-89626</v>
      </c>
      <c r="E15" s="118">
        <f>'Losses Incurred QTD-9'!E12</f>
        <v>-23931</v>
      </c>
      <c r="F15" s="109">
        <f>SUM(B15:E15)</f>
        <v>962396</v>
      </c>
    </row>
    <row r="16" spans="1:6" s="107" customFormat="1" ht="15" customHeight="1">
      <c r="A16" s="111" t="s">
        <v>82</v>
      </c>
      <c r="B16" s="109">
        <f>'[1]Loss Expenses Paid QTD-15'!C30</f>
        <v>22076</v>
      </c>
      <c r="C16" s="109">
        <f>'[1]Loss Expenses Paid QTD-15'!C24</f>
        <v>101074</v>
      </c>
      <c r="D16" s="118">
        <f>'[1]Loss Expenses Paid QTD-15'!C18</f>
        <v>117395</v>
      </c>
      <c r="E16" s="118">
        <f>'[1]Loss Expenses Paid QTD-15'!C12</f>
        <v>-13329</v>
      </c>
      <c r="F16" s="109">
        <f aca="true" t="shared" si="0" ref="F16:F23">SUM(B16:E16)</f>
        <v>227216</v>
      </c>
    </row>
    <row r="17" spans="1:6" s="107" customFormat="1" ht="15" customHeight="1">
      <c r="A17" s="111" t="s">
        <v>83</v>
      </c>
      <c r="B17" s="109">
        <f>'[1]Loss Expenses Paid QTD-15'!I30</f>
        <v>30375</v>
      </c>
      <c r="C17" s="109">
        <f>'[1]Loss Expenses Paid QTD-15'!I24</f>
        <v>168850</v>
      </c>
      <c r="D17" s="118">
        <f>'[1]Loss Expenses Paid QTD-15'!I18</f>
        <v>-14888</v>
      </c>
      <c r="E17" s="118">
        <f>'[1]Loss Expenses Paid QTD-15'!I12</f>
        <v>-1888</v>
      </c>
      <c r="F17" s="109">
        <f t="shared" si="0"/>
        <v>182449</v>
      </c>
    </row>
    <row r="18" spans="1:6" s="107" customFormat="1" ht="15" customHeight="1">
      <c r="A18" s="111" t="s">
        <v>84</v>
      </c>
      <c r="B18" s="109">
        <f>'[1]TB - Rounded'!H394</f>
        <v>7005</v>
      </c>
      <c r="C18" s="106">
        <v>0</v>
      </c>
      <c r="D18" s="106">
        <v>0</v>
      </c>
      <c r="E18" s="106">
        <v>0</v>
      </c>
      <c r="F18" s="109">
        <f t="shared" si="0"/>
        <v>7005</v>
      </c>
    </row>
    <row r="19" spans="1:6" s="107" customFormat="1" ht="15" customHeight="1">
      <c r="A19" s="119" t="s">
        <v>85</v>
      </c>
      <c r="B19" s="109">
        <f>'[1]TB - Rounded'!H400</f>
        <v>14862</v>
      </c>
      <c r="C19" s="106">
        <v>0</v>
      </c>
      <c r="D19" s="106">
        <v>0</v>
      </c>
      <c r="E19" s="106">
        <v>0</v>
      </c>
      <c r="F19" s="109">
        <f t="shared" si="0"/>
        <v>14862</v>
      </c>
    </row>
    <row r="20" spans="1:7" s="107" customFormat="1" ht="15" customHeight="1">
      <c r="A20" s="111" t="s">
        <v>86</v>
      </c>
      <c r="B20" s="109">
        <f>'[1]TB - Rounded'!H396</f>
        <v>4500</v>
      </c>
      <c r="C20" s="106">
        <v>0</v>
      </c>
      <c r="D20" s="106">
        <v>0</v>
      </c>
      <c r="E20" s="106">
        <v>0</v>
      </c>
      <c r="F20" s="109">
        <f t="shared" si="0"/>
        <v>4500</v>
      </c>
      <c r="G20" s="120"/>
    </row>
    <row r="21" spans="1:7" s="107" customFormat="1" ht="15" customHeight="1">
      <c r="A21" s="119" t="s">
        <v>87</v>
      </c>
      <c r="B21" s="109">
        <f>'[1]TB - Rounded'!H389</f>
        <v>218492</v>
      </c>
      <c r="C21" s="118">
        <f>'[1]TB - Rounded'!H385</f>
        <v>-3348</v>
      </c>
      <c r="D21" s="118">
        <f>'[1]TB - Rounded'!H381</f>
        <v>-155</v>
      </c>
      <c r="E21" s="106">
        <v>0</v>
      </c>
      <c r="F21" s="109">
        <f t="shared" si="0"/>
        <v>214989</v>
      </c>
      <c r="G21" s="120"/>
    </row>
    <row r="22" spans="1:7" s="107" customFormat="1" ht="15" customHeight="1">
      <c r="A22" s="111" t="s">
        <v>88</v>
      </c>
      <c r="B22" s="109">
        <f>'Earned Incurred QTD-5'!C39</f>
        <v>1125360</v>
      </c>
      <c r="C22" s="106">
        <v>0</v>
      </c>
      <c r="D22" s="106">
        <v>0</v>
      </c>
      <c r="E22" s="106">
        <v>0</v>
      </c>
      <c r="F22" s="109">
        <f t="shared" si="0"/>
        <v>1125360</v>
      </c>
      <c r="G22" s="120"/>
    </row>
    <row r="23" spans="1:6" s="107" customFormat="1" ht="15" customHeight="1">
      <c r="A23" s="111" t="s">
        <v>33</v>
      </c>
      <c r="B23" s="109">
        <f>'Earned Incurred QTD-5'!C32</f>
        <v>13492</v>
      </c>
      <c r="C23" s="109">
        <v>0</v>
      </c>
      <c r="D23" s="106">
        <v>0</v>
      </c>
      <c r="E23" s="106">
        <v>0</v>
      </c>
      <c r="F23" s="109">
        <f t="shared" si="0"/>
        <v>13492</v>
      </c>
    </row>
    <row r="24" spans="1:7" s="107" customFormat="1" ht="15" customHeight="1" thickBot="1">
      <c r="A24" s="111" t="s">
        <v>79</v>
      </c>
      <c r="B24" s="112">
        <f>SUM(B15:B23)</f>
        <v>1600383</v>
      </c>
      <c r="C24" s="112">
        <f>SUM(C15:C23)</f>
        <v>1178308</v>
      </c>
      <c r="D24" s="112">
        <f>SUM(D15:D23)</f>
        <v>12726</v>
      </c>
      <c r="E24" s="112">
        <f>SUM(E15:E23)</f>
        <v>-39148</v>
      </c>
      <c r="F24" s="114">
        <f>SUM(F15:F23)</f>
        <v>2752269</v>
      </c>
      <c r="G24" s="111"/>
    </row>
    <row r="25" spans="1:6" s="107" customFormat="1" ht="15" customHeight="1" thickTop="1">
      <c r="A25" s="111"/>
      <c r="B25" s="115"/>
      <c r="C25" s="115"/>
      <c r="D25" s="115"/>
      <c r="E25" s="116"/>
      <c r="F25" s="116"/>
    </row>
    <row r="26" spans="1:6" s="107" customFormat="1" ht="15" customHeight="1" thickBot="1">
      <c r="A26" s="121" t="s">
        <v>89</v>
      </c>
      <c r="B26" s="122">
        <f>B12-B24</f>
        <v>958897</v>
      </c>
      <c r="C26" s="122">
        <f>C12-C24</f>
        <v>-1213647</v>
      </c>
      <c r="D26" s="122">
        <f>D12-D24</f>
        <v>-14274</v>
      </c>
      <c r="E26" s="122">
        <f>E12-E24</f>
        <v>39148</v>
      </c>
      <c r="F26" s="123">
        <f>F12-F24</f>
        <v>-229876</v>
      </c>
    </row>
    <row r="27" spans="1:6" s="107" customFormat="1" ht="15" customHeight="1" thickTop="1">
      <c r="A27" s="111"/>
      <c r="B27" s="115"/>
      <c r="C27" s="115"/>
      <c r="D27" s="115"/>
      <c r="E27" s="116"/>
      <c r="F27" s="116"/>
    </row>
    <row r="28" spans="1:6" s="107" customFormat="1" ht="15" customHeight="1">
      <c r="A28" s="100" t="s">
        <v>90</v>
      </c>
      <c r="B28" s="102"/>
      <c r="C28" s="102"/>
      <c r="D28" s="102"/>
      <c r="E28" s="117"/>
      <c r="F28" s="116"/>
    </row>
    <row r="29" spans="1:6" s="107" customFormat="1" ht="15" customHeight="1">
      <c r="A29" s="111" t="s">
        <v>91</v>
      </c>
      <c r="B29" s="109">
        <f>'Earned Incurred QTD-5'!B50</f>
        <v>27112</v>
      </c>
      <c r="C29" s="106">
        <v>0</v>
      </c>
      <c r="D29" s="106">
        <v>0</v>
      </c>
      <c r="E29" s="106">
        <v>0</v>
      </c>
      <c r="F29" s="109">
        <f>SUM(B29:E29)</f>
        <v>27112</v>
      </c>
    </row>
    <row r="30" spans="1:7" s="107" customFormat="1" ht="15" customHeight="1">
      <c r="A30" s="111" t="s">
        <v>92</v>
      </c>
      <c r="B30" s="109">
        <f>'Balance Sheet-1'!C16</f>
        <v>155791.48</v>
      </c>
      <c r="C30" s="106">
        <v>0</v>
      </c>
      <c r="D30" s="106">
        <v>0</v>
      </c>
      <c r="E30" s="106">
        <v>0</v>
      </c>
      <c r="F30" s="109">
        <f>SUM(B30:E30)</f>
        <v>155791.48</v>
      </c>
      <c r="G30" s="120"/>
    </row>
    <row r="31" spans="1:8" s="107" customFormat="1" ht="15" customHeight="1" thickBot="1">
      <c r="A31" s="111" t="s">
        <v>79</v>
      </c>
      <c r="B31" s="112">
        <f>SUM(B29:B30)</f>
        <v>182903.48</v>
      </c>
      <c r="C31" s="113">
        <f>SUM(C29:C30)</f>
        <v>0</v>
      </c>
      <c r="D31" s="113">
        <f>SUM(D29:D30)</f>
        <v>0</v>
      </c>
      <c r="E31" s="113">
        <f>SUM(E29:E30)</f>
        <v>0</v>
      </c>
      <c r="F31" s="114">
        <f>SUM(F29:F30)</f>
        <v>182903.48</v>
      </c>
      <c r="G31" s="120"/>
      <c r="H31" s="110"/>
    </row>
    <row r="32" spans="1:8" s="107" customFormat="1" ht="15" customHeight="1" thickTop="1">
      <c r="A32" s="111"/>
      <c r="B32" s="115"/>
      <c r="C32" s="115"/>
      <c r="D32" s="115"/>
      <c r="E32" s="116"/>
      <c r="F32" s="116"/>
      <c r="H32" s="110"/>
    </row>
    <row r="33" spans="1:6" s="107" customFormat="1" ht="15" customHeight="1">
      <c r="A33" s="100" t="s">
        <v>93</v>
      </c>
      <c r="B33" s="102"/>
      <c r="C33" s="102"/>
      <c r="D33" s="102"/>
      <c r="E33" s="117"/>
      <c r="F33" s="116"/>
    </row>
    <row r="34" spans="1:7" s="107" customFormat="1" ht="15" customHeight="1">
      <c r="A34" s="111" t="s">
        <v>94</v>
      </c>
      <c r="B34" s="109">
        <f>'Earned Incurred QTD-5'!B49</f>
        <v>31827</v>
      </c>
      <c r="C34" s="106">
        <v>0</v>
      </c>
      <c r="D34" s="106">
        <v>0</v>
      </c>
      <c r="E34" s="106">
        <v>0</v>
      </c>
      <c r="F34" s="109">
        <f>SUM(B34:E34)</f>
        <v>31827</v>
      </c>
      <c r="G34" s="120"/>
    </row>
    <row r="35" spans="1:6" s="107" customFormat="1" ht="15" customHeight="1">
      <c r="A35" s="111" t="s">
        <v>95</v>
      </c>
      <c r="B35" s="109">
        <v>89104</v>
      </c>
      <c r="C35" s="106">
        <v>0</v>
      </c>
      <c r="D35" s="106">
        <v>0</v>
      </c>
      <c r="E35" s="106">
        <v>0</v>
      </c>
      <c r="F35" s="109">
        <f>SUM(B35:E35)</f>
        <v>89104</v>
      </c>
    </row>
    <row r="36" spans="1:6" s="107" customFormat="1" ht="15" customHeight="1">
      <c r="A36" s="111" t="s">
        <v>64</v>
      </c>
      <c r="B36" s="109">
        <f>'Income Statement-2'!B37</f>
        <v>22008</v>
      </c>
      <c r="C36" s="106">
        <v>0</v>
      </c>
      <c r="D36" s="106">
        <v>0</v>
      </c>
      <c r="E36" s="106">
        <v>0</v>
      </c>
      <c r="F36" s="109">
        <f>SUM(B36:E36)</f>
        <v>22008</v>
      </c>
    </row>
    <row r="37" spans="1:6" s="107" customFormat="1" ht="15" customHeight="1" thickBot="1">
      <c r="A37" s="111" t="s">
        <v>79</v>
      </c>
      <c r="B37" s="112">
        <f>SUM(B34:B36)</f>
        <v>142939</v>
      </c>
      <c r="C37" s="113">
        <f>SUM(C34:C36)</f>
        <v>0</v>
      </c>
      <c r="D37" s="113">
        <f>SUM(D34:D36)</f>
        <v>0</v>
      </c>
      <c r="E37" s="113">
        <f>SUM(E34:E36)</f>
        <v>0</v>
      </c>
      <c r="F37" s="114">
        <f>SUM(F34:F36)</f>
        <v>142939</v>
      </c>
    </row>
    <row r="38" spans="1:6" s="107" customFormat="1" ht="15" customHeight="1" thickTop="1">
      <c r="A38" s="111"/>
      <c r="B38" s="115"/>
      <c r="C38" s="115"/>
      <c r="D38" s="115"/>
      <c r="E38" s="116"/>
      <c r="F38" s="124"/>
    </row>
    <row r="39" spans="1:6" s="107" customFormat="1" ht="15.75" thickBot="1">
      <c r="A39" s="100" t="s">
        <v>96</v>
      </c>
      <c r="B39" s="122">
        <f>B26-B31+B37</f>
        <v>918932.52</v>
      </c>
      <c r="C39" s="122">
        <f>C26-C31+C37</f>
        <v>-1213647</v>
      </c>
      <c r="D39" s="122">
        <f>D26-D31+D37</f>
        <v>-14274</v>
      </c>
      <c r="E39" s="122">
        <f>E26-E31+E37</f>
        <v>39148</v>
      </c>
      <c r="F39" s="123">
        <f>F26-F31+F37</f>
        <v>-269840.48</v>
      </c>
    </row>
    <row r="40" spans="1:6" s="107" customFormat="1" ht="15" customHeight="1" thickTop="1">
      <c r="A40" s="111"/>
      <c r="B40" s="115"/>
      <c r="C40" s="115"/>
      <c r="D40" s="115"/>
      <c r="E40" s="116"/>
      <c r="F40" s="116"/>
    </row>
    <row r="41" spans="1:6" s="107" customFormat="1" ht="15" customHeight="1">
      <c r="A41" s="125" t="s">
        <v>97</v>
      </c>
      <c r="B41" s="126"/>
      <c r="C41" s="126"/>
      <c r="D41" s="126"/>
      <c r="E41" s="116"/>
      <c r="F41" s="116"/>
    </row>
    <row r="42" spans="1:6" s="107" customFormat="1" ht="15" customHeight="1">
      <c r="A42" s="111" t="s">
        <v>27</v>
      </c>
      <c r="B42" s="109">
        <f>'Premiums QTD-7'!B18</f>
        <v>3717560</v>
      </c>
      <c r="C42" s="109">
        <f>'Premiums QTD-7'!C18</f>
        <v>1248055</v>
      </c>
      <c r="D42" s="106">
        <f>'Premiums QTD-7'!D18</f>
        <v>0</v>
      </c>
      <c r="E42" s="106">
        <f>'Premiums QTD-7'!E18</f>
        <v>0</v>
      </c>
      <c r="F42" s="109">
        <f>SUM(B42:E42)</f>
        <v>4965615</v>
      </c>
    </row>
    <row r="43" spans="1:6" s="107" customFormat="1" ht="15" customHeight="1">
      <c r="A43" s="111" t="s">
        <v>98</v>
      </c>
      <c r="B43" s="109">
        <f>'Losses Incurred QTD-9'!B18+'Losses Incurred QTD-9'!B24</f>
        <v>342920</v>
      </c>
      <c r="C43" s="109">
        <f>'Losses Incurred QTD-9'!C18+'Losses Incurred QTD-9'!C24</f>
        <v>790592</v>
      </c>
      <c r="D43" s="109">
        <f>'Losses Incurred QTD-9'!D18+'Losses Incurred QTD-9'!D24</f>
        <v>36861</v>
      </c>
      <c r="E43" s="106">
        <f>'Losses Incurred QTD-9'!E18+'Losses Incurred QTD-9'!E24</f>
        <v>0</v>
      </c>
      <c r="F43" s="109">
        <f>SUM(B43:E43)</f>
        <v>1170373</v>
      </c>
    </row>
    <row r="44" spans="1:6" s="107" customFormat="1" ht="15" customHeight="1">
      <c r="A44" s="111" t="s">
        <v>99</v>
      </c>
      <c r="B44" s="109">
        <f>'Loss Expenses QTD-11'!B18</f>
        <v>76224</v>
      </c>
      <c r="C44" s="109">
        <f>'Loss Expenses QTD-11'!C18</f>
        <v>191055</v>
      </c>
      <c r="D44" s="109">
        <f>'Loss Expenses QTD-11'!D18</f>
        <v>30723</v>
      </c>
      <c r="E44" s="106">
        <f>'Loss Expenses QTD-11'!E18</f>
        <v>0</v>
      </c>
      <c r="F44" s="109">
        <f>SUM(B44:E44)</f>
        <v>298002</v>
      </c>
    </row>
    <row r="45" spans="1:6" s="107" customFormat="1" ht="15" customHeight="1">
      <c r="A45" s="111" t="s">
        <v>100</v>
      </c>
      <c r="B45" s="109">
        <f>'Earned Incurred QTD-5'!B41</f>
        <v>212680</v>
      </c>
      <c r="C45" s="106">
        <v>0</v>
      </c>
      <c r="D45" s="106">
        <v>0</v>
      </c>
      <c r="E45" s="106">
        <v>0</v>
      </c>
      <c r="F45" s="109">
        <f>SUM(B45:E45)</f>
        <v>212680</v>
      </c>
    </row>
    <row r="46" spans="1:7" s="107" customFormat="1" ht="15" customHeight="1">
      <c r="A46" s="111" t="s">
        <v>101</v>
      </c>
      <c r="B46" s="109">
        <f>'Earned Incurred QTD-5'!B33</f>
        <v>12541</v>
      </c>
      <c r="C46" s="106">
        <v>0</v>
      </c>
      <c r="D46" s="106">
        <v>0</v>
      </c>
      <c r="E46" s="106">
        <v>0</v>
      </c>
      <c r="F46" s="109">
        <f>SUM(B46:E46)</f>
        <v>12541</v>
      </c>
      <c r="G46" s="127"/>
    </row>
    <row r="47" spans="1:6" s="107" customFormat="1" ht="15" customHeight="1" thickBot="1">
      <c r="A47" s="128" t="s">
        <v>79</v>
      </c>
      <c r="B47" s="112">
        <f>SUM(B42:B46)</f>
        <v>4361925</v>
      </c>
      <c r="C47" s="112">
        <f>SUM(C42:C46)</f>
        <v>2229702</v>
      </c>
      <c r="D47" s="112">
        <f>SUM(D42:D46)</f>
        <v>67584</v>
      </c>
      <c r="E47" s="113">
        <f>SUM(E42:E46)</f>
        <v>0</v>
      </c>
      <c r="F47" s="114">
        <f>SUM(F42:F46)</f>
        <v>6659211</v>
      </c>
    </row>
    <row r="48" spans="1:6" s="107" customFormat="1" ht="15" customHeight="1" thickTop="1">
      <c r="A48" s="111"/>
      <c r="B48" s="115"/>
      <c r="C48" s="115"/>
      <c r="D48" s="115"/>
      <c r="E48" s="116"/>
      <c r="F48" s="116"/>
    </row>
    <row r="49" spans="1:6" s="107" customFormat="1" ht="15" customHeight="1">
      <c r="A49" s="125" t="s">
        <v>102</v>
      </c>
      <c r="B49" s="126"/>
      <c r="C49" s="126"/>
      <c r="D49" s="126"/>
      <c r="E49" s="116"/>
      <c r="F49" s="116"/>
    </row>
    <row r="50" spans="1:7" s="107" customFormat="1" ht="15" customHeight="1">
      <c r="A50" s="111" t="s">
        <v>27</v>
      </c>
      <c r="B50" s="109">
        <f>'Premiums QTD-7'!B24</f>
        <v>2089726</v>
      </c>
      <c r="C50" s="109">
        <f>'Premiums QTD-7'!C24</f>
        <v>2869267</v>
      </c>
      <c r="D50" s="106">
        <f>'Premiums QTD-7'!D24</f>
        <v>0</v>
      </c>
      <c r="E50" s="106">
        <f>'Premiums QTD-7'!E24</f>
        <v>0</v>
      </c>
      <c r="F50" s="109">
        <f>SUM(B50:E50)</f>
        <v>4958993</v>
      </c>
      <c r="G50" s="129"/>
    </row>
    <row r="51" spans="1:7" s="107" customFormat="1" ht="15" customHeight="1">
      <c r="A51" s="111" t="s">
        <v>98</v>
      </c>
      <c r="B51" s="109">
        <f>'Losses Incurred QTD-9'!B31</f>
        <v>96500</v>
      </c>
      <c r="C51" s="109">
        <f>'Losses Incurred QTD-9'!C31</f>
        <v>1629116</v>
      </c>
      <c r="D51" s="109">
        <f>'Losses Incurred QTD-9'!D31</f>
        <v>66519</v>
      </c>
      <c r="E51" s="109">
        <f>'Losses Incurred QTD-9'!E31</f>
        <v>31262</v>
      </c>
      <c r="F51" s="109">
        <f>SUM(B51:E51)</f>
        <v>1823397</v>
      </c>
      <c r="G51" s="120"/>
    </row>
    <row r="52" spans="1:7" s="107" customFormat="1" ht="15" customHeight="1">
      <c r="A52" s="111" t="s">
        <v>103</v>
      </c>
      <c r="B52" s="109">
        <f>'Loss Expenses QTD-11'!B24</f>
        <v>14093</v>
      </c>
      <c r="C52" s="109">
        <f>'Loss Expenses QTD-11'!C24</f>
        <v>331149</v>
      </c>
      <c r="D52" s="109">
        <f>'Loss Expenses QTD-11'!D24</f>
        <v>38410</v>
      </c>
      <c r="E52" s="109">
        <f>'Loss Expenses QTD-11'!E24</f>
        <v>1719</v>
      </c>
      <c r="F52" s="109">
        <f>SUM(B52:E52)</f>
        <v>385371</v>
      </c>
      <c r="G52" s="120"/>
    </row>
    <row r="53" spans="1:7" s="107" customFormat="1" ht="15" customHeight="1">
      <c r="A53" s="111" t="s">
        <v>100</v>
      </c>
      <c r="B53" s="109">
        <f>'Earned Incurred QTD-5'!B42</f>
        <v>209875</v>
      </c>
      <c r="C53" s="106">
        <v>0</v>
      </c>
      <c r="D53" s="106">
        <v>0</v>
      </c>
      <c r="E53" s="106">
        <v>0</v>
      </c>
      <c r="F53" s="109">
        <f>SUM(B53:E53)</f>
        <v>209875</v>
      </c>
      <c r="G53" s="120"/>
    </row>
    <row r="54" spans="1:7" s="107" customFormat="1" ht="15" customHeight="1">
      <c r="A54" s="111" t="s">
        <v>101</v>
      </c>
      <c r="B54" s="109">
        <f>'Earned Incurred QTD-5'!B34</f>
        <v>19487</v>
      </c>
      <c r="C54" s="106">
        <v>0</v>
      </c>
      <c r="D54" s="106">
        <v>0</v>
      </c>
      <c r="E54" s="106">
        <v>0</v>
      </c>
      <c r="F54" s="109">
        <f>SUM(B54:E54)</f>
        <v>19487</v>
      </c>
      <c r="G54" s="120"/>
    </row>
    <row r="55" spans="1:6" s="107" customFormat="1" ht="15" customHeight="1" thickBot="1">
      <c r="A55" s="111" t="s">
        <v>79</v>
      </c>
      <c r="B55" s="112">
        <f>SUM(B50:B54)</f>
        <v>2429681</v>
      </c>
      <c r="C55" s="112">
        <f>SUM(C50:C54)</f>
        <v>4829532</v>
      </c>
      <c r="D55" s="112">
        <f>SUM(D50:D54)</f>
        <v>104929</v>
      </c>
      <c r="E55" s="112">
        <f>SUM(E50:E54)</f>
        <v>32981</v>
      </c>
      <c r="F55" s="114">
        <f>SUM(F50:F54)</f>
        <v>7397123</v>
      </c>
    </row>
    <row r="56" spans="1:6" s="107" customFormat="1" ht="15" customHeight="1" thickTop="1">
      <c r="A56" s="111"/>
      <c r="B56" s="115"/>
      <c r="C56" s="115"/>
      <c r="D56" s="115"/>
      <c r="E56" s="115"/>
      <c r="F56" s="27"/>
    </row>
    <row r="57" spans="1:6" s="107" customFormat="1" ht="15" customHeight="1" thickBot="1">
      <c r="A57" s="121" t="s">
        <v>104</v>
      </c>
      <c r="B57" s="130">
        <f>B39-B47+B55</f>
        <v>-1013311.48</v>
      </c>
      <c r="C57" s="130">
        <f>C39-C47+C55</f>
        <v>1386183</v>
      </c>
      <c r="D57" s="130">
        <f>D39-D47+D55</f>
        <v>23071</v>
      </c>
      <c r="E57" s="130">
        <f>E39-E47+E55</f>
        <v>72129</v>
      </c>
      <c r="F57" s="130">
        <f>F39-F47+F55-1</f>
        <v>468070.51999999955</v>
      </c>
    </row>
    <row r="58" spans="1:6" s="107" customFormat="1" ht="15" customHeight="1" thickTop="1">
      <c r="A58" s="103"/>
      <c r="B58" s="103"/>
      <c r="C58" s="103"/>
      <c r="D58" s="115"/>
      <c r="E58" s="115"/>
      <c r="F58" s="115"/>
    </row>
    <row r="59" spans="4:6" s="107" customFormat="1" ht="15" customHeight="1">
      <c r="D59" s="115"/>
      <c r="E59" s="115"/>
      <c r="F59" s="115"/>
    </row>
    <row r="60" spans="4:6" s="107" customFormat="1" ht="15" customHeight="1">
      <c r="D60" s="115"/>
      <c r="E60" s="115"/>
      <c r="F60" s="27"/>
    </row>
    <row r="61" spans="4:6" s="107" customFormat="1" ht="15" customHeight="1">
      <c r="D61" s="115"/>
      <c r="E61" s="115"/>
      <c r="F61" s="27"/>
    </row>
    <row r="62" spans="4:6" s="107" customFormat="1" ht="15" customHeight="1">
      <c r="D62" s="115"/>
      <c r="E62" s="115"/>
      <c r="F62" s="27"/>
    </row>
    <row r="63" spans="4:6" s="107" customFormat="1" ht="15" customHeight="1">
      <c r="D63" s="115"/>
      <c r="E63" s="115"/>
      <c r="F63" s="27"/>
    </row>
    <row r="64" spans="4:6" s="107" customFormat="1" ht="15" customHeight="1">
      <c r="D64" s="115"/>
      <c r="E64" s="115"/>
      <c r="F64" s="27"/>
    </row>
    <row r="65" spans="4:6" s="107" customFormat="1" ht="15" customHeight="1">
      <c r="D65" s="115"/>
      <c r="E65" s="115"/>
      <c r="F65" s="27"/>
    </row>
    <row r="66" spans="4:6" s="107" customFormat="1" ht="15" customHeight="1">
      <c r="D66" s="115"/>
      <c r="E66" s="115"/>
      <c r="F66" s="27"/>
    </row>
    <row r="67" spans="4:6" s="107" customFormat="1" ht="15" customHeight="1">
      <c r="D67" s="115"/>
      <c r="E67" s="115"/>
      <c r="F67" s="27"/>
    </row>
    <row r="68" spans="4:6" s="107" customFormat="1" ht="15" customHeight="1">
      <c r="D68" s="115"/>
      <c r="E68" s="115"/>
      <c r="F68" s="27"/>
    </row>
    <row r="69" spans="4:6" s="107" customFormat="1" ht="15" customHeight="1">
      <c r="D69" s="115"/>
      <c r="E69" s="115"/>
      <c r="F69" s="27"/>
    </row>
    <row r="70" spans="4:6" s="107" customFormat="1" ht="15" customHeight="1">
      <c r="D70" s="115"/>
      <c r="E70" s="115"/>
      <c r="F70" s="27"/>
    </row>
    <row r="71" spans="4:6" s="107" customFormat="1" ht="15" customHeight="1">
      <c r="D71" s="115"/>
      <c r="E71" s="115"/>
      <c r="F71" s="27"/>
    </row>
    <row r="72" spans="4:6" s="107" customFormat="1" ht="15" customHeight="1">
      <c r="D72" s="115"/>
      <c r="E72" s="115"/>
      <c r="F72" s="27"/>
    </row>
    <row r="73" spans="4:6" s="107" customFormat="1" ht="15" customHeight="1">
      <c r="D73" s="115"/>
      <c r="E73" s="115"/>
      <c r="F73" s="27"/>
    </row>
    <row r="74" spans="4:6" s="107" customFormat="1" ht="15" customHeight="1">
      <c r="D74" s="115"/>
      <c r="E74" s="115"/>
      <c r="F74" s="27"/>
    </row>
    <row r="75" spans="4:6" s="107" customFormat="1" ht="15" customHeight="1">
      <c r="D75" s="115"/>
      <c r="E75" s="115"/>
      <c r="F75" s="27"/>
    </row>
    <row r="76" spans="4:6" s="107" customFormat="1" ht="15" customHeight="1">
      <c r="D76" s="115"/>
      <c r="E76" s="115"/>
      <c r="F76" s="27"/>
    </row>
    <row r="77" spans="4:6" s="107" customFormat="1" ht="15" customHeight="1">
      <c r="D77" s="115"/>
      <c r="E77" s="115"/>
      <c r="F77" s="27"/>
    </row>
    <row r="78" spans="4:6" s="107" customFormat="1" ht="15" customHeight="1">
      <c r="D78" s="115"/>
      <c r="E78" s="115"/>
      <c r="F78" s="27"/>
    </row>
    <row r="79" spans="4:6" s="107" customFormat="1" ht="15" customHeight="1">
      <c r="D79" s="115"/>
      <c r="E79" s="115"/>
      <c r="F79" s="27"/>
    </row>
    <row r="80" spans="4:6" s="107" customFormat="1" ht="15" customHeight="1">
      <c r="D80" s="115"/>
      <c r="E80" s="115"/>
      <c r="F80" s="27"/>
    </row>
    <row r="81" spans="4:6" s="107" customFormat="1" ht="15" customHeight="1">
      <c r="D81" s="115"/>
      <c r="E81" s="115"/>
      <c r="F81" s="27"/>
    </row>
    <row r="82" spans="4:6" s="107" customFormat="1" ht="15" customHeight="1">
      <c r="D82" s="115"/>
      <c r="E82" s="115"/>
      <c r="F82" s="27"/>
    </row>
    <row r="83" spans="4:6" s="107" customFormat="1" ht="15" customHeight="1">
      <c r="D83" s="115"/>
      <c r="E83" s="115"/>
      <c r="F83" s="27"/>
    </row>
    <row r="84" spans="4:6" s="107" customFormat="1" ht="15" customHeight="1">
      <c r="D84" s="115"/>
      <c r="E84" s="115"/>
      <c r="F84" s="27"/>
    </row>
    <row r="85" spans="4:6" s="107" customFormat="1" ht="15" customHeight="1">
      <c r="D85" s="115"/>
      <c r="E85" s="115"/>
      <c r="F85" s="2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31" bestFit="1" customWidth="1"/>
    <col min="2" max="3" width="15.7109375" style="131" customWidth="1"/>
    <col min="4" max="5" width="15.7109375" style="132" customWidth="1"/>
    <col min="6" max="6" width="15.7109375" style="133" customWidth="1"/>
    <col min="7" max="16384" width="15.7109375" style="131" customWidth="1"/>
  </cols>
  <sheetData>
    <row r="1" spans="1:6" s="87" customFormat="1" ht="30" customHeight="1">
      <c r="A1" s="325" t="s">
        <v>0</v>
      </c>
      <c r="B1" s="325"/>
      <c r="C1" s="325"/>
      <c r="D1" s="325"/>
      <c r="E1" s="325"/>
      <c r="F1" s="325"/>
    </row>
    <row r="2" spans="1:6" s="88" customFormat="1" ht="15" customHeight="1">
      <c r="A2" s="326"/>
      <c r="B2" s="326"/>
      <c r="C2" s="326"/>
      <c r="D2" s="326"/>
      <c r="E2" s="326"/>
      <c r="F2" s="326"/>
    </row>
    <row r="3" spans="1:6" s="89" customFormat="1" ht="15" customHeight="1">
      <c r="A3" s="327" t="s">
        <v>67</v>
      </c>
      <c r="B3" s="327"/>
      <c r="C3" s="327"/>
      <c r="D3" s="327"/>
      <c r="E3" s="327"/>
      <c r="F3" s="327"/>
    </row>
    <row r="4" spans="1:6" s="89" customFormat="1" ht="15" customHeight="1">
      <c r="A4" s="327" t="s">
        <v>105</v>
      </c>
      <c r="B4" s="327"/>
      <c r="C4" s="327"/>
      <c r="D4" s="327"/>
      <c r="E4" s="327"/>
      <c r="F4" s="327"/>
    </row>
    <row r="5" spans="1:6" s="95" customFormat="1" ht="15" customHeight="1">
      <c r="A5" s="134"/>
      <c r="B5" s="135"/>
      <c r="C5" s="135"/>
      <c r="D5" s="136"/>
      <c r="E5" s="137"/>
      <c r="F5" s="138"/>
    </row>
    <row r="6" spans="1:6" s="99" customFormat="1" ht="30" customHeight="1">
      <c r="A6" s="96"/>
      <c r="B6" s="97" t="s">
        <v>69</v>
      </c>
      <c r="C6" s="97" t="s">
        <v>70</v>
      </c>
      <c r="D6" s="97" t="s">
        <v>71</v>
      </c>
      <c r="E6" s="97" t="s">
        <v>72</v>
      </c>
      <c r="F6" s="98" t="s">
        <v>73</v>
      </c>
    </row>
    <row r="7" spans="1:6" s="103" customFormat="1" ht="15" customHeight="1">
      <c r="A7" s="100" t="s">
        <v>74</v>
      </c>
      <c r="B7" s="101"/>
      <c r="C7" s="101"/>
      <c r="D7" s="102"/>
      <c r="E7" s="102"/>
      <c r="F7" s="102"/>
    </row>
    <row r="8" spans="1:6" s="107" customFormat="1" ht="15" customHeight="1">
      <c r="A8" s="104" t="s">
        <v>75</v>
      </c>
      <c r="B8" s="105">
        <f>'Premiums YTD-8'!B12</f>
        <v>4910215</v>
      </c>
      <c r="C8" s="105">
        <f>'Premiums YTD-8'!C12</f>
        <v>-110730</v>
      </c>
      <c r="D8" s="105">
        <f>'Premiums YTD-8'!D12</f>
        <v>-2734</v>
      </c>
      <c r="E8" s="106">
        <f>'Premiums YTD-8'!E12</f>
        <v>0</v>
      </c>
      <c r="F8" s="105">
        <f>SUM(B8:E8)</f>
        <v>4796751</v>
      </c>
    </row>
    <row r="9" spans="1:8" s="107" customFormat="1" ht="15" customHeight="1">
      <c r="A9" s="108" t="s">
        <v>76</v>
      </c>
      <c r="B9" s="109">
        <f>'Earned Incurred YTD-6'!D55</f>
        <v>9525</v>
      </c>
      <c r="C9" s="106">
        <v>0</v>
      </c>
      <c r="D9" s="106">
        <v>0</v>
      </c>
      <c r="E9" s="106">
        <v>0</v>
      </c>
      <c r="F9" s="109">
        <f>SUM(B9:E9)</f>
        <v>9525</v>
      </c>
      <c r="H9" s="110"/>
    </row>
    <row r="10" spans="1:6" s="107" customFormat="1" ht="15" customHeight="1">
      <c r="A10" s="104" t="s">
        <v>77</v>
      </c>
      <c r="B10" s="109">
        <f>'Earned Incurred YTD-6'!C48</f>
        <v>49446</v>
      </c>
      <c r="C10" s="106">
        <v>0</v>
      </c>
      <c r="D10" s="106">
        <v>0</v>
      </c>
      <c r="E10" s="106">
        <v>0</v>
      </c>
      <c r="F10" s="109">
        <f>SUM(B10:E10)</f>
        <v>49446</v>
      </c>
    </row>
    <row r="11" spans="1:8" s="107" customFormat="1" ht="15" customHeight="1">
      <c r="A11" s="104" t="s">
        <v>78</v>
      </c>
      <c r="B11" s="118">
        <f>'Earned Incurred YTD-6'!D53</f>
        <v>500</v>
      </c>
      <c r="C11" s="106">
        <v>0</v>
      </c>
      <c r="D11" s="106">
        <v>0</v>
      </c>
      <c r="E11" s="106">
        <v>0</v>
      </c>
      <c r="F11" s="118">
        <f>SUM(B11:E11)</f>
        <v>500</v>
      </c>
      <c r="H11" s="110"/>
    </row>
    <row r="12" spans="1:6" s="107" customFormat="1" ht="15" customHeight="1" thickBot="1">
      <c r="A12" s="111" t="s">
        <v>79</v>
      </c>
      <c r="B12" s="112">
        <f>SUM(B8:B11)</f>
        <v>4969686</v>
      </c>
      <c r="C12" s="112">
        <f>SUM(C8:C11)</f>
        <v>-110730</v>
      </c>
      <c r="D12" s="112">
        <f>SUM(D8:D11)</f>
        <v>-2734</v>
      </c>
      <c r="E12" s="139">
        <f>SUM(E8:E11)</f>
        <v>0</v>
      </c>
      <c r="F12" s="114">
        <f>SUM(F8:F11)</f>
        <v>4856222</v>
      </c>
    </row>
    <row r="13" spans="1:6" s="107" customFormat="1" ht="15" customHeight="1" thickTop="1">
      <c r="A13" s="111"/>
      <c r="B13" s="115"/>
      <c r="C13" s="115"/>
      <c r="D13" s="115"/>
      <c r="E13" s="116"/>
      <c r="F13" s="116"/>
    </row>
    <row r="14" spans="1:6" s="107" customFormat="1" ht="15" customHeight="1">
      <c r="A14" s="100" t="s">
        <v>80</v>
      </c>
      <c r="B14" s="102"/>
      <c r="C14" s="102"/>
      <c r="D14" s="102"/>
      <c r="E14" s="117"/>
      <c r="F14" s="116"/>
    </row>
    <row r="15" spans="1:6" s="107" customFormat="1" ht="15" customHeight="1">
      <c r="A15" s="111" t="s">
        <v>81</v>
      </c>
      <c r="B15" s="109">
        <f>'Losses Incurred YTD-10'!B12</f>
        <v>252718</v>
      </c>
      <c r="C15" s="109">
        <f>'Losses Incurred YTD-10'!C12</f>
        <v>3067406</v>
      </c>
      <c r="D15" s="118">
        <f>'Losses Incurred YTD-10'!D12</f>
        <v>-18871</v>
      </c>
      <c r="E15" s="106">
        <f>'Losses Incurred YTD-10'!E12</f>
        <v>0</v>
      </c>
      <c r="F15" s="109">
        <f aca="true" t="shared" si="0" ref="F15:F23">SUM(B15:E15)</f>
        <v>3301253</v>
      </c>
    </row>
    <row r="16" spans="1:6" s="107" customFormat="1" ht="15" customHeight="1">
      <c r="A16" s="111" t="s">
        <v>82</v>
      </c>
      <c r="B16" s="109">
        <f>'[1]Loss Expenses Paid YTD-16'!C30</f>
        <v>26167</v>
      </c>
      <c r="C16" s="109">
        <f>'[1]Loss Expenses Paid YTD-16'!C24</f>
        <v>183469</v>
      </c>
      <c r="D16" s="109">
        <f>'[1]Loss Expenses Paid YTD-16'!C18</f>
        <v>139440</v>
      </c>
      <c r="E16" s="106">
        <v>0</v>
      </c>
      <c r="F16" s="109">
        <f t="shared" si="0"/>
        <v>349076</v>
      </c>
    </row>
    <row r="17" spans="1:6" s="107" customFormat="1" ht="15" customHeight="1">
      <c r="A17" s="111" t="s">
        <v>83</v>
      </c>
      <c r="B17" s="109">
        <f>'[1]Loss Expenses Paid YTD-16'!I30</f>
        <v>37280</v>
      </c>
      <c r="C17" s="109">
        <f>'[1]Loss Expenses Paid YTD-16'!I24</f>
        <v>337055</v>
      </c>
      <c r="D17" s="118">
        <f>'[1]Loss Expenses Paid YTD-16'!I18</f>
        <v>-9368</v>
      </c>
      <c r="E17" s="106">
        <v>0</v>
      </c>
      <c r="F17" s="109">
        <f t="shared" si="0"/>
        <v>364967</v>
      </c>
    </row>
    <row r="18" spans="1:6" s="107" customFormat="1" ht="15" customHeight="1">
      <c r="A18" s="111" t="s">
        <v>84</v>
      </c>
      <c r="B18" s="109">
        <f>'[1]TB - Rounded'!J394</f>
        <v>24664</v>
      </c>
      <c r="C18" s="106">
        <v>0</v>
      </c>
      <c r="D18" s="106">
        <v>0</v>
      </c>
      <c r="E18" s="106">
        <v>0</v>
      </c>
      <c r="F18" s="109">
        <f t="shared" si="0"/>
        <v>24664</v>
      </c>
    </row>
    <row r="19" spans="1:6" s="107" customFormat="1" ht="15" customHeight="1">
      <c r="A19" s="119" t="s">
        <v>85</v>
      </c>
      <c r="B19" s="109">
        <f>'[1]TB - Rounded'!J400</f>
        <v>28319</v>
      </c>
      <c r="C19" s="106">
        <v>0</v>
      </c>
      <c r="D19" s="106">
        <v>0</v>
      </c>
      <c r="E19" s="106">
        <v>0</v>
      </c>
      <c r="F19" s="109">
        <f t="shared" si="0"/>
        <v>28319</v>
      </c>
    </row>
    <row r="20" spans="1:7" s="107" customFormat="1" ht="15" customHeight="1">
      <c r="A20" s="111" t="s">
        <v>86</v>
      </c>
      <c r="B20" s="109">
        <f>'[1]TB - Rounded'!J396</f>
        <v>9000</v>
      </c>
      <c r="C20" s="106">
        <v>0</v>
      </c>
      <c r="D20" s="106">
        <v>0</v>
      </c>
      <c r="E20" s="106">
        <v>0</v>
      </c>
      <c r="F20" s="109">
        <f t="shared" si="0"/>
        <v>9000</v>
      </c>
      <c r="G20" s="120"/>
    </row>
    <row r="21" spans="1:6" s="107" customFormat="1" ht="15" customHeight="1">
      <c r="A21" s="119" t="s">
        <v>87</v>
      </c>
      <c r="B21" s="109">
        <f>'[1]TB - Rounded'!J389</f>
        <v>414985</v>
      </c>
      <c r="C21" s="118">
        <f>'[1]TB - Rounded'!J385</f>
        <v>-10075</v>
      </c>
      <c r="D21" s="118">
        <f>'[1]TB - Rounded'!J381</f>
        <v>-274</v>
      </c>
      <c r="E21" s="106">
        <v>0</v>
      </c>
      <c r="F21" s="109">
        <f t="shared" si="0"/>
        <v>404636</v>
      </c>
    </row>
    <row r="22" spans="1:6" s="107" customFormat="1" ht="15" customHeight="1">
      <c r="A22" s="111" t="s">
        <v>88</v>
      </c>
      <c r="B22" s="109">
        <f>'Earned Incurred YTD-6'!C39</f>
        <v>2243074</v>
      </c>
      <c r="C22" s="106">
        <v>0</v>
      </c>
      <c r="D22" s="106">
        <v>0</v>
      </c>
      <c r="E22" s="106">
        <v>0</v>
      </c>
      <c r="F22" s="109">
        <f t="shared" si="0"/>
        <v>2243074</v>
      </c>
    </row>
    <row r="23" spans="1:6" s="107" customFormat="1" ht="15" customHeight="1">
      <c r="A23" s="111" t="s">
        <v>33</v>
      </c>
      <c r="B23" s="109">
        <f>10425+13492+13492</f>
        <v>37409</v>
      </c>
      <c r="C23" s="109">
        <f>10425-1147</f>
        <v>9278</v>
      </c>
      <c r="D23" s="140">
        <v>0</v>
      </c>
      <c r="E23" s="140">
        <v>0</v>
      </c>
      <c r="F23" s="109">
        <f t="shared" si="0"/>
        <v>46687</v>
      </c>
    </row>
    <row r="24" spans="1:7" s="107" customFormat="1" ht="15" customHeight="1" thickBot="1">
      <c r="A24" s="111" t="s">
        <v>79</v>
      </c>
      <c r="B24" s="112">
        <f>SUM(B15:B23)</f>
        <v>3073616</v>
      </c>
      <c r="C24" s="112">
        <f>SUM(C15:C23)</f>
        <v>3587133</v>
      </c>
      <c r="D24" s="112">
        <f>SUM(D15:D23)</f>
        <v>110927</v>
      </c>
      <c r="E24" s="139">
        <f>SUM(E15:E23)</f>
        <v>0</v>
      </c>
      <c r="F24" s="114">
        <f>SUM(F15:F23)</f>
        <v>6771676</v>
      </c>
      <c r="G24" s="111"/>
    </row>
    <row r="25" spans="1:6" s="107" customFormat="1" ht="15" customHeight="1" thickTop="1">
      <c r="A25" s="111"/>
      <c r="B25" s="115"/>
      <c r="C25" s="115"/>
      <c r="D25" s="115"/>
      <c r="E25" s="116"/>
      <c r="F25" s="116"/>
    </row>
    <row r="26" spans="1:6" s="107" customFormat="1" ht="15" customHeight="1" thickBot="1">
      <c r="A26" s="121" t="s">
        <v>89</v>
      </c>
      <c r="B26" s="122">
        <f>B12-B24</f>
        <v>1896070</v>
      </c>
      <c r="C26" s="122">
        <f>C12-C24</f>
        <v>-3697863</v>
      </c>
      <c r="D26" s="122">
        <f>D12-D24</f>
        <v>-113661</v>
      </c>
      <c r="E26" s="139">
        <f>E12-E24</f>
        <v>0</v>
      </c>
      <c r="F26" s="123">
        <f>SUM(B26:E26)</f>
        <v>-1915454</v>
      </c>
    </row>
    <row r="27" spans="1:6" s="107" customFormat="1" ht="15" customHeight="1" thickTop="1">
      <c r="A27" s="111"/>
      <c r="B27" s="115"/>
      <c r="C27" s="115"/>
      <c r="D27" s="115"/>
      <c r="E27" s="116"/>
      <c r="F27" s="116"/>
    </row>
    <row r="28" spans="1:6" s="107" customFormat="1" ht="15" customHeight="1">
      <c r="A28" s="100" t="s">
        <v>90</v>
      </c>
      <c r="B28" s="102"/>
      <c r="C28" s="102"/>
      <c r="D28" s="102"/>
      <c r="E28" s="117"/>
      <c r="F28" s="116"/>
    </row>
    <row r="29" spans="1:6" s="107" customFormat="1" ht="15" customHeight="1">
      <c r="A29" s="111" t="s">
        <v>91</v>
      </c>
      <c r="B29" s="106">
        <v>0</v>
      </c>
      <c r="C29" s="109">
        <f>'Earned Incurred YTD-6'!B50</f>
        <v>26130</v>
      </c>
      <c r="D29" s="106">
        <v>0</v>
      </c>
      <c r="E29" s="106">
        <v>0</v>
      </c>
      <c r="F29" s="109">
        <f>SUM(B29:E29)</f>
        <v>26130</v>
      </c>
    </row>
    <row r="30" spans="1:6" s="107" customFormat="1" ht="15" customHeight="1">
      <c r="A30" s="111" t="s">
        <v>92</v>
      </c>
      <c r="B30" s="109">
        <f>'Balance Sheet-1'!C16</f>
        <v>155791.48</v>
      </c>
      <c r="C30" s="106">
        <v>0</v>
      </c>
      <c r="D30" s="106">
        <v>0</v>
      </c>
      <c r="E30" s="106">
        <v>0</v>
      </c>
      <c r="F30" s="109">
        <f>SUM(B30:E30)</f>
        <v>155791.48</v>
      </c>
    </row>
    <row r="31" spans="1:6" s="107" customFormat="1" ht="15" customHeight="1" thickBot="1">
      <c r="A31" s="111" t="s">
        <v>79</v>
      </c>
      <c r="B31" s="112">
        <f>SUM(B29:B30)</f>
        <v>155791.48</v>
      </c>
      <c r="C31" s="112">
        <f>SUM(C29:C30)</f>
        <v>26130</v>
      </c>
      <c r="D31" s="139">
        <f>SUM(D29:D30)</f>
        <v>0</v>
      </c>
      <c r="E31" s="139">
        <f>SUM(E29:E30)</f>
        <v>0</v>
      </c>
      <c r="F31" s="114">
        <f>SUM(F29:F30)</f>
        <v>181921.48</v>
      </c>
    </row>
    <row r="32" spans="1:6" s="107" customFormat="1" ht="15" customHeight="1" thickTop="1">
      <c r="A32" s="111"/>
      <c r="B32" s="115"/>
      <c r="C32" s="115"/>
      <c r="D32" s="115"/>
      <c r="E32" s="116"/>
      <c r="F32" s="116"/>
    </row>
    <row r="33" spans="1:6" s="107" customFormat="1" ht="15" customHeight="1">
      <c r="A33" s="100" t="s">
        <v>93</v>
      </c>
      <c r="B33" s="102"/>
      <c r="C33" s="102"/>
      <c r="D33" s="102"/>
      <c r="E33" s="117"/>
      <c r="F33" s="116"/>
    </row>
    <row r="34" spans="1:6" s="107" customFormat="1" ht="15" customHeight="1">
      <c r="A34" s="111" t="s">
        <v>94</v>
      </c>
      <c r="B34" s="109">
        <f>'Earned Incurred YTD-6'!B49</f>
        <v>31827</v>
      </c>
      <c r="C34" s="106">
        <v>0</v>
      </c>
      <c r="D34" s="106">
        <v>0</v>
      </c>
      <c r="E34" s="106">
        <v>0</v>
      </c>
      <c r="F34" s="109">
        <f>SUM(B34:E34)</f>
        <v>31827</v>
      </c>
    </row>
    <row r="35" spans="1:6" s="107" customFormat="1" ht="15" customHeight="1">
      <c r="A35" s="111" t="s">
        <v>95</v>
      </c>
      <c r="B35" s="106">
        <v>0</v>
      </c>
      <c r="C35" s="109">
        <v>216375</v>
      </c>
      <c r="D35" s="106">
        <v>0</v>
      </c>
      <c r="E35" s="106">
        <v>0</v>
      </c>
      <c r="F35" s="109">
        <f>SUM(B35:E35)</f>
        <v>216375</v>
      </c>
    </row>
    <row r="36" spans="1:6" s="107" customFormat="1" ht="15" customHeight="1">
      <c r="A36" s="111" t="s">
        <v>64</v>
      </c>
      <c r="B36" s="109">
        <f>'Income Statement-2'!D37</f>
        <v>36019</v>
      </c>
      <c r="C36" s="106">
        <v>0</v>
      </c>
      <c r="D36" s="106">
        <v>0</v>
      </c>
      <c r="E36" s="106">
        <v>0</v>
      </c>
      <c r="F36" s="109">
        <f>SUM(B36:E36)</f>
        <v>36019</v>
      </c>
    </row>
    <row r="37" spans="1:6" s="107" customFormat="1" ht="15" customHeight="1" thickBot="1">
      <c r="A37" s="111" t="s">
        <v>79</v>
      </c>
      <c r="B37" s="112">
        <f>SUM(B34:B36)</f>
        <v>67846</v>
      </c>
      <c r="C37" s="112">
        <f>SUM(C34:C36)</f>
        <v>216375</v>
      </c>
      <c r="D37" s="113">
        <f>SUM(D34:D36)</f>
        <v>0</v>
      </c>
      <c r="E37" s="113">
        <f>SUM(E34:E36)</f>
        <v>0</v>
      </c>
      <c r="F37" s="114">
        <f>SUM(F34:F36)</f>
        <v>284221</v>
      </c>
    </row>
    <row r="38" spans="1:6" s="107" customFormat="1" ht="15" customHeight="1" thickTop="1">
      <c r="A38" s="111"/>
      <c r="B38" s="115"/>
      <c r="C38" s="115"/>
      <c r="D38" s="115"/>
      <c r="E38" s="116"/>
      <c r="F38" s="124"/>
    </row>
    <row r="39" spans="1:6" s="107" customFormat="1" ht="15.75" thickBot="1">
      <c r="A39" s="100" t="s">
        <v>96</v>
      </c>
      <c r="B39" s="122">
        <f>B26-B31+B37</f>
        <v>1808124.52</v>
      </c>
      <c r="C39" s="122">
        <f>C26-C31+C37</f>
        <v>-3507618</v>
      </c>
      <c r="D39" s="122">
        <f>D26-D31+D37</f>
        <v>-113661</v>
      </c>
      <c r="E39" s="113">
        <f>E26-E31+E37</f>
        <v>0</v>
      </c>
      <c r="F39" s="123">
        <f>F26-F31+F37</f>
        <v>-1813154.48</v>
      </c>
    </row>
    <row r="40" spans="1:6" s="107" customFormat="1" ht="15" customHeight="1" thickTop="1">
      <c r="A40" s="111"/>
      <c r="B40" s="115"/>
      <c r="C40" s="115"/>
      <c r="D40" s="115"/>
      <c r="E40" s="116"/>
      <c r="F40" s="116"/>
    </row>
    <row r="41" spans="1:6" s="107" customFormat="1" ht="15" customHeight="1">
      <c r="A41" s="125" t="s">
        <v>97</v>
      </c>
      <c r="B41" s="126"/>
      <c r="C41" s="126"/>
      <c r="D41" s="126"/>
      <c r="E41" s="116"/>
      <c r="F41" s="116"/>
    </row>
    <row r="42" spans="1:6" s="107" customFormat="1" ht="15" customHeight="1">
      <c r="A42" s="111" t="s">
        <v>27</v>
      </c>
      <c r="B42" s="109">
        <f>'Premiums YTD-8'!B18</f>
        <v>3717560</v>
      </c>
      <c r="C42" s="109">
        <f>'Premiums YTD-8'!C18</f>
        <v>1248055</v>
      </c>
      <c r="D42" s="106">
        <f>'Premiums YTD-8'!D18</f>
        <v>0</v>
      </c>
      <c r="E42" s="106">
        <f>'Premiums YTD-8'!E18</f>
        <v>0</v>
      </c>
      <c r="F42" s="109">
        <f>SUM(B42:E42)</f>
        <v>4965615</v>
      </c>
    </row>
    <row r="43" spans="1:6" s="107" customFormat="1" ht="15" customHeight="1">
      <c r="A43" s="111" t="s">
        <v>98</v>
      </c>
      <c r="B43" s="109">
        <f>'Losses Incurred YTD-10'!B18+'Losses Incurred YTD-10'!B24</f>
        <v>342920</v>
      </c>
      <c r="C43" s="109">
        <f>'Losses Incurred YTD-10'!C18+'Losses Incurred YTD-10'!C24</f>
        <v>790592</v>
      </c>
      <c r="D43" s="109">
        <f>'Losses Incurred YTD-10'!D18+'Losses Incurred YTD-10'!D24</f>
        <v>36861</v>
      </c>
      <c r="E43" s="106">
        <f>'Losses Incurred YTD-10'!E18+'Losses Incurred YTD-10'!E24</f>
        <v>0</v>
      </c>
      <c r="F43" s="109">
        <f>SUM(B43:E43)</f>
        <v>1170373</v>
      </c>
    </row>
    <row r="44" spans="1:6" s="107" customFormat="1" ht="15" customHeight="1">
      <c r="A44" s="111" t="s">
        <v>99</v>
      </c>
      <c r="B44" s="109">
        <f>'Loss Expenses YTD-12'!B18</f>
        <v>76224</v>
      </c>
      <c r="C44" s="109">
        <f>'Loss Expenses YTD-12'!C18</f>
        <v>191055</v>
      </c>
      <c r="D44" s="109">
        <f>'Loss Expenses YTD-12'!D18</f>
        <v>30723</v>
      </c>
      <c r="E44" s="106">
        <f>'Loss Expenses YTD-12'!E18</f>
        <v>0</v>
      </c>
      <c r="F44" s="109">
        <f>SUM(B44:E44)</f>
        <v>298002</v>
      </c>
    </row>
    <row r="45" spans="1:6" s="107" customFormat="1" ht="15" customHeight="1">
      <c r="A45" s="111" t="s">
        <v>100</v>
      </c>
      <c r="B45" s="109">
        <f>'Earned Incurred YTD-6'!B41</f>
        <v>212680</v>
      </c>
      <c r="C45" s="106">
        <v>0</v>
      </c>
      <c r="D45" s="106">
        <v>0</v>
      </c>
      <c r="E45" s="106">
        <v>0</v>
      </c>
      <c r="F45" s="109">
        <f>SUM(B45:E45)</f>
        <v>212680</v>
      </c>
    </row>
    <row r="46" spans="1:6" s="107" customFormat="1" ht="15" customHeight="1">
      <c r="A46" s="111" t="s">
        <v>101</v>
      </c>
      <c r="B46" s="109">
        <f>'Earned Incurred YTD-6'!B33</f>
        <v>12541</v>
      </c>
      <c r="C46" s="106">
        <v>0</v>
      </c>
      <c r="D46" s="106">
        <v>0</v>
      </c>
      <c r="E46" s="106">
        <v>0</v>
      </c>
      <c r="F46" s="109">
        <f>SUM(B46:E46)</f>
        <v>12541</v>
      </c>
    </row>
    <row r="47" spans="1:6" s="107" customFormat="1" ht="15" customHeight="1" thickBot="1">
      <c r="A47" s="128" t="s">
        <v>79</v>
      </c>
      <c r="B47" s="112">
        <f>SUM(B42:B46)</f>
        <v>4361925</v>
      </c>
      <c r="C47" s="112">
        <f>SUM(C42:C46)</f>
        <v>2229702</v>
      </c>
      <c r="D47" s="112">
        <f>SUM(D42:D46)</f>
        <v>67584</v>
      </c>
      <c r="E47" s="139">
        <f>SUM(E42:E46)</f>
        <v>0</v>
      </c>
      <c r="F47" s="114">
        <f>SUM(F42:F46)</f>
        <v>6659211</v>
      </c>
    </row>
    <row r="48" spans="1:6" s="107" customFormat="1" ht="15" customHeight="1" thickTop="1">
      <c r="A48" s="111"/>
      <c r="B48" s="115"/>
      <c r="C48" s="115"/>
      <c r="D48" s="115"/>
      <c r="E48" s="116"/>
      <c r="F48" s="116"/>
    </row>
    <row r="49" spans="1:6" s="107" customFormat="1" ht="15" customHeight="1">
      <c r="A49" s="125" t="s">
        <v>102</v>
      </c>
      <c r="B49" s="126"/>
      <c r="C49" s="126"/>
      <c r="D49" s="126"/>
      <c r="E49" s="116"/>
      <c r="F49" s="116"/>
    </row>
    <row r="50" spans="1:6" s="107" customFormat="1" ht="15" customHeight="1">
      <c r="A50" s="111" t="s">
        <v>27</v>
      </c>
      <c r="B50" s="106">
        <f>'Premiums YTD-8'!B24</f>
        <v>0</v>
      </c>
      <c r="C50" s="109">
        <f>'Premiums YTD-8'!C24</f>
        <v>5184614</v>
      </c>
      <c r="D50" s="106">
        <f>'Premiums YTD-8'!D24</f>
        <v>0</v>
      </c>
      <c r="E50" s="106">
        <f>'Premiums YTD-8'!E24</f>
        <v>0</v>
      </c>
      <c r="F50" s="109">
        <f>SUM(B50:E50)</f>
        <v>5184614</v>
      </c>
    </row>
    <row r="51" spans="1:6" s="107" customFormat="1" ht="15" customHeight="1">
      <c r="A51" s="111" t="s">
        <v>98</v>
      </c>
      <c r="B51" s="106">
        <f>'Losses Incurred YTD-10'!B31</f>
        <v>0</v>
      </c>
      <c r="C51" s="109">
        <f>'Losses Incurred YTD-10'!C31</f>
        <v>1518246</v>
      </c>
      <c r="D51" s="109">
        <f>'Losses Incurred YTD-10'!D31</f>
        <v>245907</v>
      </c>
      <c r="E51" s="109">
        <f>'Losses Incurred YTD-10'!E31</f>
        <v>51262</v>
      </c>
      <c r="F51" s="109">
        <f>SUM(B51:E51)</f>
        <v>1815415</v>
      </c>
    </row>
    <row r="52" spans="1:6" s="107" customFormat="1" ht="15" customHeight="1">
      <c r="A52" s="111" t="s">
        <v>103</v>
      </c>
      <c r="B52" s="106">
        <f>'Loss Expenses YTD-12'!B24</f>
        <v>0</v>
      </c>
      <c r="C52" s="109">
        <f>'Loss Expenses YTD-12'!C24</f>
        <v>299999</v>
      </c>
      <c r="D52" s="109">
        <f>'Loss Expenses YTD-12'!D24</f>
        <v>77486</v>
      </c>
      <c r="E52" s="109">
        <f>'Loss Expenses YTD-12'!E24</f>
        <v>28796</v>
      </c>
      <c r="F52" s="109">
        <f>SUM(B52:E52)</f>
        <v>406281</v>
      </c>
    </row>
    <row r="53" spans="1:6" s="107" customFormat="1" ht="15" customHeight="1">
      <c r="A53" s="111" t="s">
        <v>100</v>
      </c>
      <c r="B53" s="106">
        <v>0</v>
      </c>
      <c r="C53" s="109">
        <f>'Earned Incurred YTD-6'!B42</f>
        <v>224460</v>
      </c>
      <c r="D53" s="106">
        <v>0</v>
      </c>
      <c r="E53" s="106">
        <v>0</v>
      </c>
      <c r="F53" s="109">
        <f>SUM(B53:E53)</f>
        <v>224460</v>
      </c>
    </row>
    <row r="54" spans="1:6" s="107" customFormat="1" ht="15" customHeight="1">
      <c r="A54" s="111" t="s">
        <v>101</v>
      </c>
      <c r="B54" s="106">
        <v>0</v>
      </c>
      <c r="C54" s="109">
        <f>'Earned Incurred YTD-6'!B34</f>
        <v>37509</v>
      </c>
      <c r="D54" s="106">
        <v>0</v>
      </c>
      <c r="E54" s="106">
        <v>0</v>
      </c>
      <c r="F54" s="109">
        <f>SUM(B54:E54)</f>
        <v>37509</v>
      </c>
    </row>
    <row r="55" spans="1:6" s="107" customFormat="1" ht="15" customHeight="1" thickBot="1">
      <c r="A55" s="111" t="s">
        <v>79</v>
      </c>
      <c r="B55" s="139">
        <f>SUM(B50:B54)</f>
        <v>0</v>
      </c>
      <c r="C55" s="112">
        <f>SUM(C50:C54)</f>
        <v>7264828</v>
      </c>
      <c r="D55" s="112">
        <f>SUM(D50:D54)</f>
        <v>323393</v>
      </c>
      <c r="E55" s="112">
        <f>SUM(E50:E54)</f>
        <v>80058</v>
      </c>
      <c r="F55" s="114">
        <f>SUM(F50:F54)</f>
        <v>7668279</v>
      </c>
    </row>
    <row r="56" spans="1:6" s="107" customFormat="1" ht="15" customHeight="1" thickTop="1">
      <c r="A56" s="111"/>
      <c r="B56" s="115"/>
      <c r="C56" s="115"/>
      <c r="D56" s="115"/>
      <c r="E56" s="115"/>
      <c r="F56" s="27"/>
    </row>
    <row r="57" spans="1:6" s="107" customFormat="1" ht="15" customHeight="1" thickBot="1">
      <c r="A57" s="121" t="s">
        <v>104</v>
      </c>
      <c r="B57" s="130">
        <f>B39-B47+B55</f>
        <v>-2553800.48</v>
      </c>
      <c r="C57" s="130">
        <f>C39-C47+C55</f>
        <v>1527508</v>
      </c>
      <c r="D57" s="130">
        <f>D39-D47+D55</f>
        <v>142148</v>
      </c>
      <c r="E57" s="130">
        <f>E39-E47+E55</f>
        <v>80058</v>
      </c>
      <c r="F57" s="130">
        <f>F39-F47+F55</f>
        <v>-804086.4800000004</v>
      </c>
    </row>
    <row r="58" spans="1:6" s="107" customFormat="1" ht="15" customHeight="1" thickTop="1">
      <c r="A58" s="111"/>
      <c r="D58" s="115"/>
      <c r="E58" s="115"/>
      <c r="F58" s="115"/>
    </row>
    <row r="59" spans="4:6" s="107" customFormat="1" ht="15" customHeight="1">
      <c r="D59" s="115"/>
      <c r="E59" s="115"/>
      <c r="F59" s="115"/>
    </row>
    <row r="60" spans="4:6" s="107" customFormat="1" ht="15" customHeight="1">
      <c r="D60" s="115"/>
      <c r="E60" s="115"/>
      <c r="F60" s="141"/>
    </row>
    <row r="61" spans="4:6" s="107" customFormat="1" ht="15" customHeight="1">
      <c r="D61" s="115"/>
      <c r="E61" s="115"/>
      <c r="F61" s="115"/>
    </row>
    <row r="62" spans="1:6" s="107" customFormat="1" ht="15" customHeight="1">
      <c r="A62" s="103"/>
      <c r="B62" s="103"/>
      <c r="C62" s="103"/>
      <c r="D62" s="115"/>
      <c r="E62" s="115"/>
      <c r="F62" s="115"/>
    </row>
    <row r="63" spans="4:6" s="107" customFormat="1" ht="15" customHeight="1">
      <c r="D63" s="115"/>
      <c r="E63" s="115"/>
      <c r="F63" s="27"/>
    </row>
    <row r="64" spans="4:6" s="107" customFormat="1" ht="15" customHeight="1">
      <c r="D64" s="115"/>
      <c r="E64" s="115"/>
      <c r="F64" s="27"/>
    </row>
    <row r="65" spans="4:6" s="107" customFormat="1" ht="15" customHeight="1">
      <c r="D65" s="115"/>
      <c r="E65" s="115"/>
      <c r="F65" s="27"/>
    </row>
    <row r="66" spans="4:6" s="107" customFormat="1" ht="15" customHeight="1">
      <c r="D66" s="115"/>
      <c r="E66" s="115"/>
      <c r="F66" s="27"/>
    </row>
    <row r="67" spans="4:6" s="107" customFormat="1" ht="15" customHeight="1">
      <c r="D67" s="115"/>
      <c r="E67" s="115"/>
      <c r="F67" s="27"/>
    </row>
    <row r="68" spans="4:6" s="107" customFormat="1" ht="15" customHeight="1">
      <c r="D68" s="115"/>
      <c r="E68" s="115"/>
      <c r="F68" s="27"/>
    </row>
    <row r="69" spans="4:6" s="107" customFormat="1" ht="15" customHeight="1">
      <c r="D69" s="115"/>
      <c r="E69" s="115"/>
      <c r="F69" s="27"/>
    </row>
    <row r="70" spans="4:6" s="107" customFormat="1" ht="15" customHeight="1">
      <c r="D70" s="115"/>
      <c r="E70" s="115"/>
      <c r="F70" s="27"/>
    </row>
    <row r="71" spans="4:6" s="107" customFormat="1" ht="15" customHeight="1">
      <c r="D71" s="115"/>
      <c r="E71" s="115"/>
      <c r="F71" s="27"/>
    </row>
    <row r="72" spans="4:6" s="107" customFormat="1" ht="15" customHeight="1">
      <c r="D72" s="115"/>
      <c r="E72" s="115"/>
      <c r="F72" s="27"/>
    </row>
    <row r="73" spans="4:6" s="107" customFormat="1" ht="15" customHeight="1">
      <c r="D73" s="115"/>
      <c r="E73" s="115"/>
      <c r="F73" s="27"/>
    </row>
    <row r="74" spans="4:6" s="107" customFormat="1" ht="15" customHeight="1">
      <c r="D74" s="115"/>
      <c r="E74" s="115"/>
      <c r="F74" s="27"/>
    </row>
    <row r="75" spans="4:6" s="107" customFormat="1" ht="15" customHeight="1">
      <c r="D75" s="115"/>
      <c r="E75" s="115"/>
      <c r="F75" s="27"/>
    </row>
    <row r="76" spans="4:6" s="107" customFormat="1" ht="15" customHeight="1">
      <c r="D76" s="115"/>
      <c r="E76" s="115"/>
      <c r="F76" s="27"/>
    </row>
    <row r="77" spans="4:6" s="107" customFormat="1" ht="15" customHeight="1">
      <c r="D77" s="115"/>
      <c r="E77" s="115"/>
      <c r="F77" s="27"/>
    </row>
    <row r="78" spans="4:6" s="107" customFormat="1" ht="15" customHeight="1">
      <c r="D78" s="115"/>
      <c r="E78" s="115"/>
      <c r="F78" s="27"/>
    </row>
    <row r="79" spans="4:6" s="107" customFormat="1" ht="15" customHeight="1">
      <c r="D79" s="115"/>
      <c r="E79" s="115"/>
      <c r="F79" s="27"/>
    </row>
    <row r="80" spans="4:6" s="107" customFormat="1" ht="15" customHeight="1">
      <c r="D80" s="115"/>
      <c r="E80" s="115"/>
      <c r="F80" s="27"/>
    </row>
    <row r="81" spans="4:6" s="107" customFormat="1" ht="15" customHeight="1">
      <c r="D81" s="115"/>
      <c r="E81" s="115"/>
      <c r="F81" s="27"/>
    </row>
    <row r="82" spans="4:6" s="107" customFormat="1" ht="15" customHeight="1">
      <c r="D82" s="115"/>
      <c r="E82" s="115"/>
      <c r="F82" s="27"/>
    </row>
    <row r="83" spans="4:6" s="107" customFormat="1" ht="15" customHeight="1">
      <c r="D83" s="115"/>
      <c r="E83" s="115"/>
      <c r="F83" s="27"/>
    </row>
    <row r="84" spans="4:6" s="107" customFormat="1" ht="15" customHeight="1">
      <c r="D84" s="115"/>
      <c r="E84" s="115"/>
      <c r="F84" s="27"/>
    </row>
    <row r="85" spans="4:6" s="107" customFormat="1" ht="15" customHeight="1">
      <c r="D85" s="115"/>
      <c r="E85" s="115"/>
      <c r="F85" s="27"/>
    </row>
    <row r="86" spans="4:6" s="107" customFormat="1" ht="15" customHeight="1">
      <c r="D86" s="115"/>
      <c r="E86" s="115"/>
      <c r="F86" s="27"/>
    </row>
    <row r="87" spans="4:6" s="107" customFormat="1" ht="15" customHeight="1">
      <c r="D87" s="115"/>
      <c r="E87" s="115"/>
      <c r="F87" s="27"/>
    </row>
    <row r="88" spans="4:6" s="107" customFormat="1" ht="15" customHeight="1">
      <c r="D88" s="115"/>
      <c r="E88" s="115"/>
      <c r="F88" s="27"/>
    </row>
    <row r="89" spans="4:6" s="107" customFormat="1" ht="15" customHeight="1">
      <c r="D89" s="115"/>
      <c r="E89" s="115"/>
      <c r="F89" s="2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2" customWidth="1"/>
    <col min="2" max="4" width="18.7109375" style="193" customWidth="1"/>
    <col min="5" max="5" width="15.7109375" style="194" customWidth="1"/>
    <col min="6" max="16384" width="15.7109375" style="52" customWidth="1"/>
  </cols>
  <sheetData>
    <row r="1" spans="1:5" s="143" customFormat="1" ht="30" customHeight="1">
      <c r="A1" s="328" t="s">
        <v>0</v>
      </c>
      <c r="B1" s="329"/>
      <c r="C1" s="329"/>
      <c r="D1" s="330"/>
      <c r="E1" s="142"/>
    </row>
    <row r="2" spans="1:5" s="145" customFormat="1" ht="15" customHeight="1">
      <c r="A2" s="331"/>
      <c r="B2" s="332"/>
      <c r="C2" s="332"/>
      <c r="D2" s="333"/>
      <c r="E2" s="144"/>
    </row>
    <row r="3" spans="1:5" s="145" customFormat="1" ht="15" customHeight="1">
      <c r="A3" s="334" t="s">
        <v>106</v>
      </c>
      <c r="B3" s="335"/>
      <c r="C3" s="335"/>
      <c r="D3" s="336"/>
      <c r="E3" s="144"/>
    </row>
    <row r="4" spans="1:5" s="145" customFormat="1" ht="15" customHeight="1">
      <c r="A4" s="334" t="s">
        <v>107</v>
      </c>
      <c r="B4" s="335"/>
      <c r="C4" s="335"/>
      <c r="D4" s="336"/>
      <c r="E4" s="144"/>
    </row>
    <row r="5" spans="1:5" s="145" customFormat="1" ht="15" customHeight="1">
      <c r="A5" s="334" t="s">
        <v>108</v>
      </c>
      <c r="B5" s="335"/>
      <c r="C5" s="335"/>
      <c r="D5" s="336"/>
      <c r="E5" s="144"/>
    </row>
    <row r="6" spans="1:5" s="145" customFormat="1" ht="15" customHeight="1">
      <c r="A6" s="146"/>
      <c r="B6" s="147"/>
      <c r="C6" s="147"/>
      <c r="D6" s="148"/>
      <c r="E6" s="144"/>
    </row>
    <row r="7" spans="1:5" s="58" customFormat="1" ht="15" customHeight="1">
      <c r="A7" s="149"/>
      <c r="B7" s="147"/>
      <c r="C7" s="147"/>
      <c r="D7" s="148"/>
      <c r="E7" s="80"/>
    </row>
    <row r="8" spans="1:5" s="58" customFormat="1" ht="15" customHeight="1">
      <c r="A8" s="150" t="s">
        <v>109</v>
      </c>
      <c r="B8" s="151" t="s">
        <v>110</v>
      </c>
      <c r="C8" s="152"/>
      <c r="D8" s="153"/>
      <c r="E8" s="80"/>
    </row>
    <row r="9" spans="1:5" s="58" customFormat="1" ht="15" customHeight="1">
      <c r="A9" s="150"/>
      <c r="B9" s="154" t="s">
        <v>41</v>
      </c>
      <c r="C9" s="155"/>
      <c r="D9" s="156"/>
      <c r="E9" s="80"/>
    </row>
    <row r="10" spans="1:5" s="58" customFormat="1" ht="15" customHeight="1">
      <c r="A10" s="157"/>
      <c r="B10" s="158" t="s">
        <v>111</v>
      </c>
      <c r="C10" s="159"/>
      <c r="D10" s="160"/>
      <c r="E10" s="80"/>
    </row>
    <row r="11" spans="1:5" s="58" customFormat="1" ht="15" customHeight="1">
      <c r="A11" s="161" t="s">
        <v>112</v>
      </c>
      <c r="B11" s="162"/>
      <c r="C11" s="21">
        <f>'Premiums QTD-7'!F12</f>
        <v>2493900</v>
      </c>
      <c r="D11" s="160"/>
      <c r="E11" s="80"/>
    </row>
    <row r="12" spans="1:5" s="58" customFormat="1" ht="15" customHeight="1">
      <c r="A12" s="161"/>
      <c r="B12" s="162"/>
      <c r="C12" s="27"/>
      <c r="D12" s="160"/>
      <c r="E12" s="80"/>
    </row>
    <row r="13" spans="1:5" s="58" customFormat="1" ht="15" customHeight="1">
      <c r="A13" s="163" t="s">
        <v>113</v>
      </c>
      <c r="B13" s="164">
        <f>'Premiums QTD-7'!F18</f>
        <v>4965615</v>
      </c>
      <c r="C13" s="165"/>
      <c r="D13" s="160"/>
      <c r="E13" s="80"/>
    </row>
    <row r="14" spans="1:5" s="58" customFormat="1" ht="15" customHeight="1">
      <c r="A14" s="163" t="s">
        <v>114</v>
      </c>
      <c r="B14" s="166">
        <f>'Premiums QTD-7'!F24</f>
        <v>4958993</v>
      </c>
      <c r="C14" s="165"/>
      <c r="D14" s="160"/>
      <c r="E14" s="80"/>
    </row>
    <row r="15" spans="1:5" s="58" customFormat="1" ht="15" customHeight="1">
      <c r="A15" s="163" t="s">
        <v>115</v>
      </c>
      <c r="B15" s="162"/>
      <c r="C15" s="167">
        <f>B14-B13</f>
        <v>-6622</v>
      </c>
      <c r="D15" s="160"/>
      <c r="E15" s="80"/>
    </row>
    <row r="16" spans="1:5" s="58" customFormat="1" ht="15" customHeight="1">
      <c r="A16" s="161" t="s">
        <v>116</v>
      </c>
      <c r="B16" s="162"/>
      <c r="C16" s="165"/>
      <c r="D16" s="168">
        <f>C11+C15</f>
        <v>2487278</v>
      </c>
      <c r="E16" s="80"/>
    </row>
    <row r="17" spans="1:4" s="58" customFormat="1" ht="15" customHeight="1">
      <c r="A17" s="163" t="s">
        <v>117</v>
      </c>
      <c r="B17" s="162"/>
      <c r="C17" s="169">
        <f>'[1]Loss Expenses Paid QTD-15'!E36</f>
        <v>986422</v>
      </c>
      <c r="D17" s="160"/>
    </row>
    <row r="18" spans="1:4" s="58" customFormat="1" ht="15" customHeight="1">
      <c r="A18" s="163" t="s">
        <v>118</v>
      </c>
      <c r="B18" s="162"/>
      <c r="C18" s="170">
        <f>-'[1]TB - Rounded'!H287</f>
        <v>24026</v>
      </c>
      <c r="D18" s="160"/>
    </row>
    <row r="19" spans="1:5" s="58" customFormat="1" ht="15" customHeight="1">
      <c r="A19" s="161" t="s">
        <v>119</v>
      </c>
      <c r="B19" s="162"/>
      <c r="C19" s="169">
        <f>C17-C18</f>
        <v>962396</v>
      </c>
      <c r="D19" s="160"/>
      <c r="E19" s="80"/>
    </row>
    <row r="20" spans="1:5" s="58" customFormat="1" ht="15" customHeight="1">
      <c r="A20" s="163" t="s">
        <v>120</v>
      </c>
      <c r="B20" s="164">
        <f>'Losses Incurred QTD-9'!F18+'Losses Incurred QTD-9'!F24</f>
        <v>1170373</v>
      </c>
      <c r="C20" s="165" t="s">
        <v>111</v>
      </c>
      <c r="D20" s="160"/>
      <c r="E20" s="80"/>
    </row>
    <row r="21" spans="1:5" s="58" customFormat="1" ht="15" customHeight="1">
      <c r="A21" s="163" t="s">
        <v>121</v>
      </c>
      <c r="B21" s="166">
        <f>'Losses Incurred QTD-9'!F31</f>
        <v>1823397</v>
      </c>
      <c r="C21" s="165"/>
      <c r="D21" s="160"/>
      <c r="E21" s="80"/>
    </row>
    <row r="22" spans="1:5" s="58" customFormat="1" ht="15" customHeight="1">
      <c r="A22" s="163" t="s">
        <v>122</v>
      </c>
      <c r="B22" s="171"/>
      <c r="C22" s="167">
        <f>B20-B21</f>
        <v>-653024</v>
      </c>
      <c r="D22" s="160"/>
      <c r="E22" s="80"/>
    </row>
    <row r="23" spans="1:5" s="58" customFormat="1" ht="15" customHeight="1">
      <c r="A23" s="161" t="s">
        <v>123</v>
      </c>
      <c r="B23" s="162"/>
      <c r="C23" s="165"/>
      <c r="D23" s="172">
        <f>C19+C22</f>
        <v>309372</v>
      </c>
      <c r="E23" s="165"/>
    </row>
    <row r="24" spans="1:5" s="58" customFormat="1" ht="15" customHeight="1">
      <c r="A24" s="163" t="s">
        <v>124</v>
      </c>
      <c r="B24" s="162"/>
      <c r="C24" s="169">
        <f>'[1]Loss Expenses Paid QTD-15'!C36</f>
        <v>227216</v>
      </c>
      <c r="D24" s="160"/>
      <c r="E24" s="173"/>
    </row>
    <row r="25" spans="1:5" s="58" customFormat="1" ht="15" customHeight="1">
      <c r="A25" s="163" t="s">
        <v>125</v>
      </c>
      <c r="B25" s="162"/>
      <c r="C25" s="170">
        <f>'[1]Loss Expenses Paid QTD-15'!I36</f>
        <v>182449</v>
      </c>
      <c r="D25" s="160"/>
      <c r="E25" s="173"/>
    </row>
    <row r="26" spans="1:5" s="58" customFormat="1" ht="15" customHeight="1">
      <c r="A26" s="161" t="s">
        <v>126</v>
      </c>
      <c r="B26" s="162"/>
      <c r="C26" s="169">
        <f>C24+C25</f>
        <v>409665</v>
      </c>
      <c r="D26" s="160"/>
      <c r="E26" s="165"/>
    </row>
    <row r="27" spans="1:5" s="58" customFormat="1" ht="15" customHeight="1">
      <c r="A27" s="163" t="s">
        <v>127</v>
      </c>
      <c r="B27" s="164">
        <f>'Loss Expenses QTD-11'!F18</f>
        <v>298002</v>
      </c>
      <c r="C27" s="165"/>
      <c r="D27" s="160"/>
      <c r="E27" s="173"/>
    </row>
    <row r="28" spans="1:5" s="58" customFormat="1" ht="15" customHeight="1">
      <c r="A28" s="163" t="s">
        <v>128</v>
      </c>
      <c r="B28" s="166">
        <f>'Loss Expenses QTD-11'!F24</f>
        <v>385371</v>
      </c>
      <c r="C28" s="165"/>
      <c r="D28" s="160"/>
      <c r="E28" s="165"/>
    </row>
    <row r="29" spans="1:5" s="58" customFormat="1" ht="15" customHeight="1">
      <c r="A29" s="163" t="s">
        <v>129</v>
      </c>
      <c r="B29" s="162"/>
      <c r="C29" s="167">
        <f>B27-B28</f>
        <v>-87369</v>
      </c>
      <c r="D29" s="160"/>
      <c r="E29" s="173"/>
    </row>
    <row r="30" spans="1:5" s="58" customFormat="1" ht="15" customHeight="1">
      <c r="A30" s="161" t="s">
        <v>130</v>
      </c>
      <c r="B30" s="162"/>
      <c r="C30" s="165"/>
      <c r="D30" s="174">
        <f>C26+C29</f>
        <v>322296</v>
      </c>
      <c r="E30" s="165"/>
    </row>
    <row r="31" spans="1:5" s="58" customFormat="1" ht="15" customHeight="1">
      <c r="A31" s="161" t="s">
        <v>131</v>
      </c>
      <c r="B31" s="162"/>
      <c r="C31" s="165"/>
      <c r="D31" s="175">
        <f>D23+D30</f>
        <v>631668</v>
      </c>
      <c r="E31" s="165"/>
    </row>
    <row r="32" spans="1:5" s="58" customFormat="1" ht="15" customHeight="1">
      <c r="A32" s="163" t="s">
        <v>132</v>
      </c>
      <c r="B32" s="162"/>
      <c r="C32" s="169">
        <v>13492</v>
      </c>
      <c r="D32" s="160"/>
      <c r="E32" s="173"/>
    </row>
    <row r="33" spans="1:5" s="58" customFormat="1" ht="15" customHeight="1">
      <c r="A33" s="163" t="s">
        <v>133</v>
      </c>
      <c r="B33" s="164">
        <f>'Earned Incurred YTD-6'!B33</f>
        <v>12541</v>
      </c>
      <c r="C33" s="165"/>
      <c r="D33" s="160"/>
      <c r="E33" s="80"/>
    </row>
    <row r="34" spans="1:5" s="58" customFormat="1" ht="15" customHeight="1">
      <c r="A34" s="163" t="s">
        <v>134</v>
      </c>
      <c r="B34" s="166">
        <v>19487</v>
      </c>
      <c r="C34" s="165"/>
      <c r="D34" s="160"/>
      <c r="E34" s="80"/>
    </row>
    <row r="35" spans="1:5" s="58" customFormat="1" ht="15" customHeight="1">
      <c r="A35" s="163" t="s">
        <v>135</v>
      </c>
      <c r="B35" s="162"/>
      <c r="C35" s="167">
        <f>B33-B34</f>
        <v>-6946</v>
      </c>
      <c r="D35" s="160"/>
      <c r="E35" s="80"/>
    </row>
    <row r="36" spans="1:5" s="58" customFormat="1" ht="15" customHeight="1">
      <c r="A36" s="161" t="s">
        <v>136</v>
      </c>
      <c r="B36" s="162"/>
      <c r="C36" s="165" t="s">
        <v>111</v>
      </c>
      <c r="D36" s="172">
        <f>C32+C35</f>
        <v>6546</v>
      </c>
      <c r="E36" s="80"/>
    </row>
    <row r="37" spans="1:5" s="58" customFormat="1" ht="15" customHeight="1">
      <c r="A37" s="163" t="s">
        <v>137</v>
      </c>
      <c r="B37" s="162"/>
      <c r="C37" s="169">
        <f>'[1]TB - Rounded'!H391</f>
        <v>214989</v>
      </c>
      <c r="D37" s="160"/>
      <c r="E37" s="80"/>
    </row>
    <row r="38" spans="1:5" s="58" customFormat="1" ht="15" customHeight="1">
      <c r="A38" s="163" t="s">
        <v>138</v>
      </c>
      <c r="B38" s="162"/>
      <c r="C38" s="169">
        <f>'[1]TB - Rounded'!H402</f>
        <v>26367</v>
      </c>
      <c r="D38" s="160"/>
      <c r="E38" s="176"/>
    </row>
    <row r="39" spans="1:6" s="58" customFormat="1" ht="15" customHeight="1">
      <c r="A39" s="163" t="s">
        <v>139</v>
      </c>
      <c r="B39" s="162"/>
      <c r="C39" s="170">
        <f>'[1]TB - Rounded'!H614-C43-2</f>
        <v>1125360</v>
      </c>
      <c r="D39" s="160"/>
      <c r="E39" s="176"/>
      <c r="F39" s="80"/>
    </row>
    <row r="40" spans="1:6" s="58" customFormat="1" ht="15" customHeight="1">
      <c r="A40" s="161" t="s">
        <v>140</v>
      </c>
      <c r="B40" s="162"/>
      <c r="C40" s="169">
        <f>SUM(C37:C39)</f>
        <v>1366716</v>
      </c>
      <c r="D40" s="160"/>
      <c r="E40" s="176"/>
      <c r="F40" s="80"/>
    </row>
    <row r="41" spans="1:5" s="58" customFormat="1" ht="15" customHeight="1">
      <c r="A41" s="163" t="s">
        <v>133</v>
      </c>
      <c r="B41" s="164">
        <f>'Earned Incurred YTD-6'!B41</f>
        <v>212680</v>
      </c>
      <c r="C41" s="165"/>
      <c r="D41" s="160"/>
      <c r="E41" s="176"/>
    </row>
    <row r="42" spans="1:5" s="58" customFormat="1" ht="15" customHeight="1">
      <c r="A42" s="163" t="s">
        <v>134</v>
      </c>
      <c r="B42" s="166">
        <v>209875</v>
      </c>
      <c r="C42" s="165" t="s">
        <v>111</v>
      </c>
      <c r="D42" s="160"/>
      <c r="E42" s="80"/>
    </row>
    <row r="43" spans="1:5" s="58" customFormat="1" ht="15" customHeight="1">
      <c r="A43" s="163" t="s">
        <v>141</v>
      </c>
      <c r="B43" s="162"/>
      <c r="C43" s="167">
        <f>+B41-B42</f>
        <v>2805</v>
      </c>
      <c r="D43" s="160"/>
      <c r="E43" s="80"/>
    </row>
    <row r="44" spans="1:6" s="58" customFormat="1" ht="15" customHeight="1">
      <c r="A44" s="161" t="s">
        <v>142</v>
      </c>
      <c r="B44" s="162"/>
      <c r="C44" s="165"/>
      <c r="D44" s="174">
        <f>SUM(C40:C43)</f>
        <v>1369521</v>
      </c>
      <c r="E44" s="80"/>
      <c r="F44" s="80"/>
    </row>
    <row r="45" spans="1:6" s="58" customFormat="1" ht="15" customHeight="1">
      <c r="A45" s="161" t="s">
        <v>143</v>
      </c>
      <c r="B45" s="162"/>
      <c r="C45" s="165"/>
      <c r="D45" s="174">
        <f>SUM(D36:D44)</f>
        <v>1376067</v>
      </c>
      <c r="E45" s="80"/>
      <c r="F45" s="177"/>
    </row>
    <row r="46" spans="1:6" s="58" customFormat="1" ht="15" customHeight="1">
      <c r="A46" s="161" t="s">
        <v>144</v>
      </c>
      <c r="B46" s="162"/>
      <c r="C46" s="165"/>
      <c r="D46" s="178">
        <f>+D31+D45</f>
        <v>2007735</v>
      </c>
      <c r="E46" s="80"/>
      <c r="F46" s="177"/>
    </row>
    <row r="47" spans="1:6" s="58" customFormat="1" ht="15" customHeight="1">
      <c r="A47" s="161" t="s">
        <v>145</v>
      </c>
      <c r="B47" s="162"/>
      <c r="C47" s="165"/>
      <c r="D47" s="175">
        <f>D16-D31-D45</f>
        <v>479543</v>
      </c>
      <c r="E47" s="179"/>
      <c r="F47" s="80"/>
    </row>
    <row r="48" spans="1:4" s="58" customFormat="1" ht="15" customHeight="1">
      <c r="A48" s="163" t="s">
        <v>146</v>
      </c>
      <c r="B48" s="162"/>
      <c r="C48" s="169">
        <f>-'[1]TB - Rounded'!H253-C51</f>
        <v>22548</v>
      </c>
      <c r="D48" s="160"/>
    </row>
    <row r="49" spans="1:5" s="58" customFormat="1" ht="15" customHeight="1">
      <c r="A49" s="163" t="s">
        <v>147</v>
      </c>
      <c r="B49" s="164">
        <f>'Earned Incurred YTD-6'!B49</f>
        <v>31827</v>
      </c>
      <c r="C49" s="165"/>
      <c r="D49" s="160"/>
      <c r="E49" s="80"/>
    </row>
    <row r="50" spans="1:5" s="58" customFormat="1" ht="15" customHeight="1">
      <c r="A50" s="163" t="s">
        <v>148</v>
      </c>
      <c r="B50" s="166">
        <v>27112</v>
      </c>
      <c r="C50" s="165"/>
      <c r="D50" s="160"/>
      <c r="E50" s="80"/>
    </row>
    <row r="51" spans="1:5" s="58" customFormat="1" ht="15" customHeight="1">
      <c r="A51" s="163" t="s">
        <v>149</v>
      </c>
      <c r="B51" s="162"/>
      <c r="C51" s="167">
        <f>B49-B50</f>
        <v>4715</v>
      </c>
      <c r="D51" s="160"/>
      <c r="E51" s="80"/>
    </row>
    <row r="52" spans="1:5" s="58" customFormat="1" ht="15" customHeight="1">
      <c r="A52" s="161" t="s">
        <v>150</v>
      </c>
      <c r="B52" s="162"/>
      <c r="C52" s="165"/>
      <c r="D52" s="174">
        <f>C48+C51</f>
        <v>27263</v>
      </c>
      <c r="E52" s="80"/>
    </row>
    <row r="53" spans="1:5" s="58" customFormat="1" ht="15" customHeight="1">
      <c r="A53" s="163" t="s">
        <v>151</v>
      </c>
      <c r="B53" s="162"/>
      <c r="C53" s="165"/>
      <c r="D53" s="180">
        <f>-'[1]TB - Rounded'!H260</f>
        <v>1232</v>
      </c>
      <c r="E53" s="80"/>
    </row>
    <row r="54" spans="1:5" s="58" customFormat="1" ht="15" customHeight="1">
      <c r="A54" s="161" t="s">
        <v>152</v>
      </c>
      <c r="B54" s="162"/>
      <c r="C54" s="165"/>
      <c r="D54" s="174">
        <f>SUM(D52:D53)</f>
        <v>28495</v>
      </c>
      <c r="E54" s="80"/>
    </row>
    <row r="55" spans="1:5" s="58" customFormat="1" ht="15" customHeight="1">
      <c r="A55" s="181" t="s">
        <v>153</v>
      </c>
      <c r="B55" s="162"/>
      <c r="C55" s="165"/>
      <c r="D55" s="174">
        <f>-'[1]TB - Rounded'!H263</f>
        <v>4713</v>
      </c>
      <c r="E55" s="80"/>
    </row>
    <row r="56" spans="1:6" s="58" customFormat="1" ht="15" customHeight="1">
      <c r="A56" s="182" t="s">
        <v>154</v>
      </c>
      <c r="B56" s="183"/>
      <c r="C56" s="184"/>
      <c r="D56" s="178">
        <f>D47+D54+D55</f>
        <v>512751</v>
      </c>
      <c r="E56" s="179"/>
      <c r="F56" s="185"/>
    </row>
    <row r="57" spans="1:5" s="58" customFormat="1" ht="15" customHeight="1">
      <c r="A57" s="186"/>
      <c r="B57" s="187"/>
      <c r="C57" s="187"/>
      <c r="D57" s="187"/>
      <c r="E57" s="80"/>
    </row>
    <row r="58" spans="1:5" s="58" customFormat="1" ht="15" customHeight="1">
      <c r="A58" s="186"/>
      <c r="B58" s="187"/>
      <c r="C58" s="187"/>
      <c r="D58" s="187"/>
      <c r="E58" s="80"/>
    </row>
    <row r="59" spans="1:5" s="58" customFormat="1" ht="15" customHeight="1">
      <c r="A59" s="186"/>
      <c r="B59" s="187"/>
      <c r="C59" s="187"/>
      <c r="D59" s="187"/>
      <c r="E59" s="80"/>
    </row>
    <row r="60" spans="1:5" s="58" customFormat="1" ht="15" customHeight="1">
      <c r="A60" s="186"/>
      <c r="B60" s="187"/>
      <c r="C60" s="187"/>
      <c r="D60" s="187"/>
      <c r="E60" s="80"/>
    </row>
    <row r="61" spans="1:5" s="58" customFormat="1" ht="15" customHeight="1">
      <c r="A61" s="186"/>
      <c r="B61" s="187"/>
      <c r="C61" s="187"/>
      <c r="D61" s="187"/>
      <c r="E61" s="80"/>
    </row>
    <row r="62" spans="1:5" s="58" customFormat="1" ht="15" customHeight="1">
      <c r="A62" s="186"/>
      <c r="B62" s="187"/>
      <c r="C62" s="187"/>
      <c r="D62" s="187"/>
      <c r="E62" s="80"/>
    </row>
    <row r="63" spans="1:5" s="58" customFormat="1" ht="15" customHeight="1">
      <c r="A63" s="186"/>
      <c r="B63" s="187"/>
      <c r="C63" s="187"/>
      <c r="D63" s="187"/>
      <c r="E63" s="80"/>
    </row>
    <row r="64" spans="1:5" s="58" customFormat="1" ht="15" customHeight="1">
      <c r="A64" s="186"/>
      <c r="B64" s="188"/>
      <c r="C64" s="187"/>
      <c r="D64" s="187"/>
      <c r="E64" s="80"/>
    </row>
    <row r="65" spans="1:5" s="58" customFormat="1" ht="15" customHeight="1">
      <c r="A65" s="186"/>
      <c r="B65" s="188"/>
      <c r="C65" s="187"/>
      <c r="D65" s="187"/>
      <c r="E65" s="80"/>
    </row>
    <row r="66" spans="1:5" s="58" customFormat="1" ht="15" customHeight="1">
      <c r="A66" s="186"/>
      <c r="B66" s="188"/>
      <c r="C66" s="187"/>
      <c r="D66" s="187"/>
      <c r="E66" s="80"/>
    </row>
    <row r="67" spans="1:5" s="58" customFormat="1" ht="15" customHeight="1">
      <c r="A67" s="186"/>
      <c r="B67" s="188"/>
      <c r="C67" s="189"/>
      <c r="D67" s="187"/>
      <c r="E67" s="80"/>
    </row>
    <row r="68" spans="1:5" s="58" customFormat="1" ht="15" customHeight="1">
      <c r="A68" s="186"/>
      <c r="B68" s="188"/>
      <c r="C68" s="187"/>
      <c r="D68" s="187"/>
      <c r="E68" s="80"/>
    </row>
    <row r="69" spans="2:5" s="58" customFormat="1" ht="15" customHeight="1">
      <c r="B69" s="188"/>
      <c r="C69" s="187"/>
      <c r="D69" s="187"/>
      <c r="E69" s="80"/>
    </row>
    <row r="70" spans="1:5" s="58" customFormat="1" ht="15" customHeight="1">
      <c r="A70" s="186"/>
      <c r="B70" s="188"/>
      <c r="C70" s="187"/>
      <c r="D70" s="187"/>
      <c r="E70" s="80"/>
    </row>
    <row r="71" spans="1:5" s="58" customFormat="1" ht="15" customHeight="1">
      <c r="A71" s="186"/>
      <c r="B71" s="188"/>
      <c r="C71" s="187"/>
      <c r="D71" s="187"/>
      <c r="E71" s="80"/>
    </row>
    <row r="72" spans="1:5" s="58" customFormat="1" ht="15" customHeight="1">
      <c r="A72" s="186"/>
      <c r="B72" s="190"/>
      <c r="C72" s="187"/>
      <c r="D72" s="187"/>
      <c r="E72" s="80"/>
    </row>
    <row r="73" spans="1:5" s="58" customFormat="1" ht="15" customHeight="1">
      <c r="A73" s="186"/>
      <c r="B73" s="187"/>
      <c r="C73" s="189"/>
      <c r="D73" s="187"/>
      <c r="E73" s="80"/>
    </row>
    <row r="74" spans="1:5" s="58" customFormat="1" ht="15" customHeight="1">
      <c r="A74" s="186"/>
      <c r="B74" s="187"/>
      <c r="C74" s="187"/>
      <c r="D74" s="187"/>
      <c r="E74" s="80"/>
    </row>
    <row r="75" spans="1:5" s="58" customFormat="1" ht="15" customHeight="1">
      <c r="A75" s="186"/>
      <c r="B75" s="187"/>
      <c r="C75" s="187"/>
      <c r="D75" s="187"/>
      <c r="E75" s="80"/>
    </row>
    <row r="76" spans="1:5" s="58" customFormat="1" ht="15" customHeight="1">
      <c r="A76" s="186"/>
      <c r="B76" s="187"/>
      <c r="C76" s="187"/>
      <c r="D76" s="187"/>
      <c r="E76" s="80"/>
    </row>
    <row r="77" spans="1:5" s="58" customFormat="1" ht="15" customHeight="1">
      <c r="A77" s="186"/>
      <c r="B77" s="187"/>
      <c r="C77" s="187"/>
      <c r="D77" s="187"/>
      <c r="E77" s="80"/>
    </row>
    <row r="78" spans="1:5" s="58" customFormat="1" ht="15" customHeight="1">
      <c r="A78" s="186"/>
      <c r="B78" s="187"/>
      <c r="C78" s="187"/>
      <c r="D78" s="187"/>
      <c r="E78" s="80"/>
    </row>
    <row r="79" spans="1:5" s="58" customFormat="1" ht="15" customHeight="1">
      <c r="A79" s="186"/>
      <c r="B79" s="187"/>
      <c r="C79" s="187"/>
      <c r="D79" s="187"/>
      <c r="E79" s="80"/>
    </row>
    <row r="80" spans="1:5" s="58" customFormat="1" ht="15" customHeight="1">
      <c r="A80" s="186"/>
      <c r="B80" s="187"/>
      <c r="C80" s="187"/>
      <c r="D80" s="187"/>
      <c r="E80" s="80"/>
    </row>
    <row r="81" spans="1:5" s="58" customFormat="1" ht="15" customHeight="1">
      <c r="A81" s="186"/>
      <c r="B81" s="187"/>
      <c r="C81" s="187"/>
      <c r="D81" s="187"/>
      <c r="E81" s="80"/>
    </row>
    <row r="82" spans="1:5" s="58" customFormat="1" ht="15" customHeight="1">
      <c r="A82" s="186"/>
      <c r="B82" s="187"/>
      <c r="C82" s="187"/>
      <c r="D82" s="187"/>
      <c r="E82" s="80"/>
    </row>
    <row r="83" spans="1:5" s="58" customFormat="1" ht="15" customHeight="1">
      <c r="A83" s="186"/>
      <c r="B83" s="187"/>
      <c r="C83" s="187"/>
      <c r="D83" s="187"/>
      <c r="E83" s="80"/>
    </row>
    <row r="84" spans="1:5" s="58" customFormat="1" ht="15" customHeight="1">
      <c r="A84" s="186"/>
      <c r="B84" s="187"/>
      <c r="C84" s="187"/>
      <c r="D84" s="187"/>
      <c r="E84" s="80"/>
    </row>
    <row r="85" spans="1:5" s="58" customFormat="1" ht="15" customHeight="1">
      <c r="A85" s="186"/>
      <c r="B85" s="187"/>
      <c r="C85" s="187"/>
      <c r="D85" s="187"/>
      <c r="E85" s="80"/>
    </row>
    <row r="86" spans="1:5" s="58" customFormat="1" ht="15" customHeight="1">
      <c r="A86" s="186"/>
      <c r="B86" s="187"/>
      <c r="C86" s="187"/>
      <c r="D86" s="187"/>
      <c r="E86" s="80"/>
    </row>
    <row r="87" spans="1:5" s="58" customFormat="1" ht="15" customHeight="1">
      <c r="A87" s="186"/>
      <c r="B87" s="187"/>
      <c r="C87" s="187"/>
      <c r="D87" s="187"/>
      <c r="E87" s="80"/>
    </row>
    <row r="88" spans="1:5" s="58" customFormat="1" ht="15" customHeight="1">
      <c r="A88" s="186"/>
      <c r="B88" s="187"/>
      <c r="C88" s="187"/>
      <c r="D88" s="187"/>
      <c r="E88" s="80"/>
    </row>
    <row r="89" spans="1:5" s="58" customFormat="1" ht="15" customHeight="1">
      <c r="A89" s="186"/>
      <c r="B89" s="187"/>
      <c r="C89" s="190"/>
      <c r="D89" s="190"/>
      <c r="E89" s="80"/>
    </row>
    <row r="90" spans="1:5" s="58" customFormat="1" ht="15" customHeight="1">
      <c r="A90" s="186"/>
      <c r="B90" s="187"/>
      <c r="C90" s="190"/>
      <c r="D90" s="190"/>
      <c r="E90" s="80"/>
    </row>
    <row r="91" spans="1:5" s="58" customFormat="1" ht="15" customHeight="1">
      <c r="A91" s="186"/>
      <c r="B91" s="187"/>
      <c r="C91" s="190"/>
      <c r="D91" s="190"/>
      <c r="E91" s="80"/>
    </row>
    <row r="92" spans="1:5" s="58" customFormat="1" ht="15" customHeight="1">
      <c r="A92" s="186"/>
      <c r="B92" s="190"/>
      <c r="C92" s="190"/>
      <c r="D92" s="190"/>
      <c r="E92" s="80"/>
    </row>
    <row r="93" spans="1:5" s="58" customFormat="1" ht="15" customHeight="1">
      <c r="A93" s="186"/>
      <c r="B93" s="190"/>
      <c r="C93" s="190"/>
      <c r="D93" s="190"/>
      <c r="E93" s="80"/>
    </row>
    <row r="94" spans="1:5" s="58" customFormat="1" ht="15" customHeight="1">
      <c r="A94" s="186"/>
      <c r="B94" s="190"/>
      <c r="C94" s="190"/>
      <c r="D94" s="190"/>
      <c r="E94" s="80"/>
    </row>
    <row r="95" spans="1:5" s="58" customFormat="1" ht="15" customHeight="1">
      <c r="A95" s="186"/>
      <c r="B95" s="190"/>
      <c r="C95" s="190"/>
      <c r="D95" s="190"/>
      <c r="E95" s="80"/>
    </row>
    <row r="96" spans="1:5" s="58" customFormat="1" ht="15" customHeight="1">
      <c r="A96" s="186"/>
      <c r="B96" s="190"/>
      <c r="C96" s="190"/>
      <c r="D96" s="190"/>
      <c r="E96" s="80"/>
    </row>
    <row r="97" spans="1:5" s="58" customFormat="1" ht="15" customHeight="1">
      <c r="A97" s="186"/>
      <c r="B97" s="190"/>
      <c r="C97" s="190"/>
      <c r="D97" s="190"/>
      <c r="E97" s="80"/>
    </row>
    <row r="98" spans="1:5" s="58" customFormat="1" ht="15" customHeight="1">
      <c r="A98" s="186"/>
      <c r="B98" s="190"/>
      <c r="C98" s="190"/>
      <c r="D98" s="190"/>
      <c r="E98" s="80"/>
    </row>
    <row r="99" spans="1:5" s="58" customFormat="1" ht="15" customHeight="1">
      <c r="A99" s="186"/>
      <c r="B99" s="190"/>
      <c r="C99" s="190"/>
      <c r="D99" s="190"/>
      <c r="E99" s="80"/>
    </row>
    <row r="100" spans="1:5" s="58" customFormat="1" ht="15" customHeight="1">
      <c r="A100" s="186"/>
      <c r="B100" s="190"/>
      <c r="C100" s="190"/>
      <c r="D100" s="190"/>
      <c r="E100" s="80"/>
    </row>
    <row r="101" spans="1:5" s="58" customFormat="1" ht="15" customHeight="1">
      <c r="A101" s="186"/>
      <c r="B101" s="190"/>
      <c r="C101" s="190"/>
      <c r="D101" s="190"/>
      <c r="E101" s="80"/>
    </row>
    <row r="102" spans="1:5" s="58" customFormat="1" ht="15" customHeight="1">
      <c r="A102" s="186"/>
      <c r="B102" s="190"/>
      <c r="C102" s="190"/>
      <c r="D102" s="190"/>
      <c r="E102" s="80"/>
    </row>
    <row r="103" spans="1:5" s="58" customFormat="1" ht="15" customHeight="1">
      <c r="A103" s="186"/>
      <c r="B103" s="190"/>
      <c r="C103" s="190"/>
      <c r="D103" s="190"/>
      <c r="E103" s="80"/>
    </row>
    <row r="104" spans="1:5" s="58" customFormat="1" ht="15" customHeight="1">
      <c r="A104" s="186"/>
      <c r="B104" s="190"/>
      <c r="C104" s="190"/>
      <c r="D104" s="190"/>
      <c r="E104" s="80"/>
    </row>
    <row r="105" spans="1:5" s="58" customFormat="1" ht="15" customHeight="1">
      <c r="A105" s="186"/>
      <c r="B105" s="190"/>
      <c r="C105" s="190"/>
      <c r="D105" s="190"/>
      <c r="E105" s="80"/>
    </row>
    <row r="106" spans="1:5" s="58" customFormat="1" ht="15" customHeight="1">
      <c r="A106" s="186"/>
      <c r="B106" s="190"/>
      <c r="C106" s="190"/>
      <c r="D106" s="190"/>
      <c r="E106" s="80"/>
    </row>
    <row r="107" spans="1:5" s="58" customFormat="1" ht="15" customHeight="1">
      <c r="A107" s="186"/>
      <c r="B107" s="190"/>
      <c r="C107" s="190"/>
      <c r="D107" s="190"/>
      <c r="E107" s="80"/>
    </row>
    <row r="108" spans="1:5" s="58" customFormat="1" ht="15" customHeight="1">
      <c r="A108" s="186"/>
      <c r="B108" s="190"/>
      <c r="C108" s="190"/>
      <c r="D108" s="190"/>
      <c r="E108" s="80"/>
    </row>
    <row r="109" spans="1:5" s="58" customFormat="1" ht="15" customHeight="1">
      <c r="A109" s="186"/>
      <c r="B109" s="190"/>
      <c r="C109" s="190"/>
      <c r="D109" s="190"/>
      <c r="E109" s="80"/>
    </row>
    <row r="110" spans="1:5" s="58" customFormat="1" ht="15" customHeight="1">
      <c r="A110" s="186"/>
      <c r="B110" s="190"/>
      <c r="C110" s="190"/>
      <c r="D110" s="190"/>
      <c r="E110" s="80"/>
    </row>
    <row r="111" spans="1:5" s="58" customFormat="1" ht="15" customHeight="1">
      <c r="A111" s="186"/>
      <c r="B111" s="190"/>
      <c r="C111" s="190"/>
      <c r="D111" s="190"/>
      <c r="E111" s="80"/>
    </row>
    <row r="112" spans="1:5" s="58" customFormat="1" ht="15" customHeight="1">
      <c r="A112" s="186"/>
      <c r="B112" s="190"/>
      <c r="C112" s="190"/>
      <c r="D112" s="190"/>
      <c r="E112" s="80"/>
    </row>
    <row r="113" spans="1:5" s="58" customFormat="1" ht="15" customHeight="1">
      <c r="A113" s="186"/>
      <c r="B113" s="190"/>
      <c r="C113" s="190"/>
      <c r="D113" s="190"/>
      <c r="E113" s="80"/>
    </row>
    <row r="114" spans="1:5" s="58" customFormat="1" ht="15" customHeight="1">
      <c r="A114" s="186"/>
      <c r="B114" s="190"/>
      <c r="C114" s="190"/>
      <c r="D114" s="190"/>
      <c r="E114" s="80"/>
    </row>
    <row r="115" spans="1:5" s="58" customFormat="1" ht="15" customHeight="1">
      <c r="A115" s="186"/>
      <c r="B115" s="190"/>
      <c r="C115" s="190"/>
      <c r="D115" s="190"/>
      <c r="E115" s="80"/>
    </row>
    <row r="116" spans="1:5" s="58" customFormat="1" ht="15" customHeight="1">
      <c r="A116" s="186"/>
      <c r="B116" s="190"/>
      <c r="C116" s="190"/>
      <c r="D116" s="190"/>
      <c r="E116" s="80"/>
    </row>
    <row r="117" spans="1:5" s="58" customFormat="1" ht="15" customHeight="1">
      <c r="A117" s="186"/>
      <c r="B117" s="190"/>
      <c r="C117" s="190"/>
      <c r="D117" s="190"/>
      <c r="E117" s="80"/>
    </row>
    <row r="118" spans="1:5" s="58" customFormat="1" ht="15" customHeight="1">
      <c r="A118" s="186"/>
      <c r="B118" s="190"/>
      <c r="C118" s="190"/>
      <c r="D118" s="190"/>
      <c r="E118" s="80"/>
    </row>
    <row r="119" spans="1:5" s="58" customFormat="1" ht="15" customHeight="1">
      <c r="A119" s="186"/>
      <c r="B119" s="190"/>
      <c r="C119" s="190"/>
      <c r="D119" s="190"/>
      <c r="E119" s="80"/>
    </row>
    <row r="120" spans="1:5" s="58" customFormat="1" ht="15" customHeight="1">
      <c r="A120" s="186"/>
      <c r="B120" s="190"/>
      <c r="C120" s="190"/>
      <c r="D120" s="190"/>
      <c r="E120" s="80"/>
    </row>
    <row r="121" spans="1:5" s="58" customFormat="1" ht="15" customHeight="1">
      <c r="A121" s="191"/>
      <c r="B121" s="190"/>
      <c r="C121" s="190"/>
      <c r="D121" s="190"/>
      <c r="E121" s="80"/>
    </row>
    <row r="122" spans="1:5" s="58" customFormat="1" ht="15" customHeight="1">
      <c r="A122" s="191"/>
      <c r="B122" s="190"/>
      <c r="C122" s="190"/>
      <c r="D122" s="190"/>
      <c r="E122" s="80"/>
    </row>
    <row r="123" spans="1:5" s="58" customFormat="1" ht="15" customHeight="1">
      <c r="A123" s="191"/>
      <c r="B123" s="190"/>
      <c r="C123" s="190"/>
      <c r="D123" s="190"/>
      <c r="E123" s="80"/>
    </row>
    <row r="124" spans="1:5" s="58" customFormat="1" ht="15" customHeight="1">
      <c r="A124" s="191"/>
      <c r="B124" s="190"/>
      <c r="C124" s="190"/>
      <c r="D124" s="190"/>
      <c r="E124" s="80"/>
    </row>
    <row r="125" spans="1:5" s="58" customFormat="1" ht="15" customHeight="1">
      <c r="A125" s="191"/>
      <c r="B125" s="190"/>
      <c r="C125" s="190"/>
      <c r="D125" s="190"/>
      <c r="E125" s="80"/>
    </row>
    <row r="126" spans="1:5" s="58" customFormat="1" ht="15" customHeight="1">
      <c r="A126" s="191"/>
      <c r="B126" s="190"/>
      <c r="C126" s="190"/>
      <c r="D126" s="190"/>
      <c r="E126" s="80"/>
    </row>
    <row r="127" spans="1:5" s="58" customFormat="1" ht="15" customHeight="1">
      <c r="A127" s="191"/>
      <c r="B127" s="190"/>
      <c r="C127" s="190"/>
      <c r="D127" s="190"/>
      <c r="E127" s="80"/>
    </row>
    <row r="128" ht="15" customHeight="1">
      <c r="A128" s="192"/>
    </row>
    <row r="129" s="52" customFormat="1" ht="15" customHeight="1">
      <c r="A129" s="192"/>
    </row>
    <row r="130" s="52" customFormat="1" ht="15" customHeight="1">
      <c r="A130" s="192"/>
    </row>
    <row r="131" s="52" customFormat="1" ht="15" customHeight="1">
      <c r="A131" s="192"/>
    </row>
    <row r="132" s="52" customFormat="1" ht="15" customHeight="1">
      <c r="A132" s="192"/>
    </row>
    <row r="133" s="52" customFormat="1" ht="15" customHeight="1">
      <c r="A133" s="192"/>
    </row>
    <row r="134" s="52" customFormat="1" ht="15" customHeight="1">
      <c r="A134" s="192"/>
    </row>
    <row r="135" s="52" customFormat="1" ht="15" customHeight="1">
      <c r="A135" s="192"/>
    </row>
    <row r="136" s="52" customFormat="1" ht="15" customHeight="1">
      <c r="A136" s="192"/>
    </row>
    <row r="137" s="52" customFormat="1" ht="15" customHeight="1">
      <c r="A137" s="192"/>
    </row>
    <row r="138" s="52" customFormat="1" ht="15" customHeight="1">
      <c r="A138" s="192"/>
    </row>
    <row r="139" s="52" customFormat="1" ht="15" customHeight="1">
      <c r="A139" s="192"/>
    </row>
    <row r="140" s="52" customFormat="1" ht="15" customHeight="1">
      <c r="A140" s="192"/>
    </row>
    <row r="141" s="52" customFormat="1" ht="15" customHeight="1">
      <c r="A141" s="192"/>
    </row>
    <row r="142" s="52" customFormat="1" ht="15" customHeight="1">
      <c r="A142" s="192"/>
    </row>
    <row r="143" s="52" customFormat="1" ht="15" customHeight="1">
      <c r="A143" s="192"/>
    </row>
    <row r="144" s="52" customFormat="1" ht="15" customHeight="1">
      <c r="A144" s="192"/>
    </row>
    <row r="145" s="52" customFormat="1" ht="15" customHeight="1">
      <c r="A145" s="192"/>
    </row>
    <row r="146" s="52" customFormat="1" ht="15" customHeight="1">
      <c r="A146" s="192"/>
    </row>
    <row r="147" s="52" customFormat="1" ht="15" customHeight="1">
      <c r="A147" s="192"/>
    </row>
    <row r="148" s="52" customFormat="1" ht="15" customHeight="1">
      <c r="A148" s="192"/>
    </row>
    <row r="149" s="52" customFormat="1" ht="15" customHeight="1">
      <c r="A149" s="192"/>
    </row>
    <row r="150" s="52" customFormat="1" ht="15" customHeight="1">
      <c r="A150" s="192"/>
    </row>
    <row r="151" s="52" customFormat="1" ht="15" customHeight="1">
      <c r="A151" s="192"/>
    </row>
    <row r="152" s="52" customFormat="1" ht="15" customHeight="1">
      <c r="A152" s="192"/>
    </row>
    <row r="153" s="52" customFormat="1" ht="15" customHeight="1">
      <c r="A153" s="192"/>
    </row>
    <row r="154" s="52" customFormat="1" ht="15" customHeight="1">
      <c r="A154" s="192"/>
    </row>
    <row r="155" s="52" customFormat="1" ht="15" customHeight="1">
      <c r="A155" s="192"/>
    </row>
    <row r="156" s="52" customFormat="1" ht="15" customHeight="1">
      <c r="A156" s="192"/>
    </row>
    <row r="157" s="52" customFormat="1" ht="15" customHeight="1">
      <c r="A157" s="192"/>
    </row>
    <row r="158" s="52" customFormat="1" ht="15" customHeight="1">
      <c r="A158" s="192"/>
    </row>
    <row r="159" s="52" customFormat="1" ht="15" customHeight="1">
      <c r="A159" s="192"/>
    </row>
    <row r="160" s="52" customFormat="1" ht="15" customHeight="1">
      <c r="A160" s="192"/>
    </row>
    <row r="161" s="52" customFormat="1" ht="15" customHeight="1">
      <c r="A161" s="192"/>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2" customWidth="1"/>
    <col min="2" max="4" width="18.7109375" style="193" customWidth="1"/>
    <col min="5" max="5" width="15.7109375" style="194" customWidth="1"/>
    <col min="6" max="16384" width="15.7109375" style="52" customWidth="1"/>
  </cols>
  <sheetData>
    <row r="1" spans="1:5" s="143" customFormat="1" ht="30" customHeight="1">
      <c r="A1" s="328" t="s">
        <v>0</v>
      </c>
      <c r="B1" s="329"/>
      <c r="C1" s="329"/>
      <c r="D1" s="330"/>
      <c r="E1" s="142"/>
    </row>
    <row r="2" spans="1:5" s="145" customFormat="1" ht="15" customHeight="1">
      <c r="A2" s="331"/>
      <c r="B2" s="332"/>
      <c r="C2" s="332"/>
      <c r="D2" s="333"/>
      <c r="E2" s="144"/>
    </row>
    <row r="3" spans="1:5" s="145" customFormat="1" ht="15" customHeight="1">
      <c r="A3" s="334" t="s">
        <v>106</v>
      </c>
      <c r="B3" s="335"/>
      <c r="C3" s="335"/>
      <c r="D3" s="336"/>
      <c r="E3" s="144"/>
    </row>
    <row r="4" spans="1:5" s="145" customFormat="1" ht="15" customHeight="1">
      <c r="A4" s="334" t="s">
        <v>107</v>
      </c>
      <c r="B4" s="335"/>
      <c r="C4" s="335"/>
      <c r="D4" s="336"/>
      <c r="E4" s="144"/>
    </row>
    <row r="5" spans="1:5" s="145" customFormat="1" ht="15" customHeight="1">
      <c r="A5" s="334" t="s">
        <v>155</v>
      </c>
      <c r="B5" s="335"/>
      <c r="C5" s="335"/>
      <c r="D5" s="336"/>
      <c r="E5" s="144"/>
    </row>
    <row r="6" spans="1:5" s="145" customFormat="1" ht="15" customHeight="1">
      <c r="A6" s="146"/>
      <c r="B6" s="147"/>
      <c r="C6" s="147"/>
      <c r="D6" s="148"/>
      <c r="E6" s="144"/>
    </row>
    <row r="7" spans="1:5" s="58" customFormat="1" ht="15" customHeight="1">
      <c r="A7" s="149"/>
      <c r="B7" s="147"/>
      <c r="C7" s="147"/>
      <c r="D7" s="148"/>
      <c r="E7" s="80"/>
    </row>
    <row r="8" spans="1:5" s="58" customFormat="1" ht="15" customHeight="1">
      <c r="A8" s="150" t="s">
        <v>109</v>
      </c>
      <c r="B8" s="151" t="s">
        <v>110</v>
      </c>
      <c r="C8" s="152"/>
      <c r="D8" s="153"/>
      <c r="E8" s="80"/>
    </row>
    <row r="9" spans="1:5" s="58" customFormat="1" ht="15" customHeight="1">
      <c r="A9" s="150"/>
      <c r="B9" s="154" t="s">
        <v>42</v>
      </c>
      <c r="C9" s="155"/>
      <c r="D9" s="156"/>
      <c r="E9" s="80"/>
    </row>
    <row r="10" spans="1:5" s="58" customFormat="1" ht="15" customHeight="1">
      <c r="A10" s="157"/>
      <c r="B10" s="158" t="s">
        <v>111</v>
      </c>
      <c r="C10" s="159"/>
      <c r="D10" s="160"/>
      <c r="E10" s="80"/>
    </row>
    <row r="11" spans="1:5" s="58" customFormat="1" ht="15" customHeight="1">
      <c r="A11" s="161" t="s">
        <v>112</v>
      </c>
      <c r="B11" s="162"/>
      <c r="C11" s="21">
        <f>'Premiums YTD-8'!F12</f>
        <v>4796751</v>
      </c>
      <c r="D11" s="160"/>
      <c r="E11" s="80"/>
    </row>
    <row r="12" spans="1:5" s="58" customFormat="1" ht="15" customHeight="1">
      <c r="A12" s="161"/>
      <c r="B12" s="162"/>
      <c r="C12" s="27"/>
      <c r="D12" s="160"/>
      <c r="E12" s="80"/>
    </row>
    <row r="13" spans="1:5" s="58" customFormat="1" ht="15" customHeight="1">
      <c r="A13" s="163" t="s">
        <v>113</v>
      </c>
      <c r="B13" s="164">
        <f>'Premiums YTD-8'!F18</f>
        <v>4965615</v>
      </c>
      <c r="C13" s="165"/>
      <c r="D13" s="160"/>
      <c r="E13" s="80"/>
    </row>
    <row r="14" spans="1:5" s="58" customFormat="1" ht="15" customHeight="1">
      <c r="A14" s="163" t="s">
        <v>114</v>
      </c>
      <c r="B14" s="166">
        <f>'Premiums YTD-8'!F24</f>
        <v>5184614</v>
      </c>
      <c r="C14" s="165"/>
      <c r="D14" s="160"/>
      <c r="E14" s="80"/>
    </row>
    <row r="15" spans="1:5" s="58" customFormat="1" ht="15" customHeight="1">
      <c r="A15" s="163" t="s">
        <v>115</v>
      </c>
      <c r="B15" s="162"/>
      <c r="C15" s="170">
        <f>B14-B13</f>
        <v>218999</v>
      </c>
      <c r="D15" s="160"/>
      <c r="E15" s="80"/>
    </row>
    <row r="16" spans="1:5" s="58" customFormat="1" ht="15" customHeight="1">
      <c r="A16" s="161" t="s">
        <v>116</v>
      </c>
      <c r="B16" s="162"/>
      <c r="C16" s="165"/>
      <c r="D16" s="168">
        <f>C11+C15</f>
        <v>5015750</v>
      </c>
      <c r="E16" s="80"/>
    </row>
    <row r="17" spans="1:4" s="58" customFormat="1" ht="15" customHeight="1">
      <c r="A17" s="163" t="s">
        <v>117</v>
      </c>
      <c r="B17" s="162"/>
      <c r="C17" s="169">
        <f>'[1]Loss Expenses Paid YTD-16'!E36</f>
        <v>3325548</v>
      </c>
      <c r="D17" s="160"/>
    </row>
    <row r="18" spans="1:4" s="58" customFormat="1" ht="15" customHeight="1">
      <c r="A18" s="163" t="s">
        <v>118</v>
      </c>
      <c r="B18" s="162"/>
      <c r="C18" s="170">
        <f>-'[1]TB - Rounded'!J287</f>
        <v>24295</v>
      </c>
      <c r="D18" s="160"/>
    </row>
    <row r="19" spans="1:5" s="58" customFormat="1" ht="15" customHeight="1">
      <c r="A19" s="161" t="s">
        <v>119</v>
      </c>
      <c r="B19" s="162"/>
      <c r="C19" s="169">
        <f>C17-C18</f>
        <v>3301253</v>
      </c>
      <c r="D19" s="160"/>
      <c r="E19" s="80"/>
    </row>
    <row r="20" spans="1:5" s="58" customFormat="1" ht="15" customHeight="1">
      <c r="A20" s="163" t="s">
        <v>120</v>
      </c>
      <c r="B20" s="164">
        <f>'Losses Incurred YTD-10'!F18+'Losses Incurred YTD-10'!F24</f>
        <v>1170373</v>
      </c>
      <c r="C20" s="165" t="s">
        <v>111</v>
      </c>
      <c r="D20" s="160"/>
      <c r="E20" s="80"/>
    </row>
    <row r="21" spans="1:5" s="58" customFormat="1" ht="15" customHeight="1">
      <c r="A21" s="163" t="s">
        <v>121</v>
      </c>
      <c r="B21" s="166">
        <f>'Losses Incurred YTD-10'!F31</f>
        <v>1815415</v>
      </c>
      <c r="C21" s="165"/>
      <c r="D21" s="160"/>
      <c r="E21" s="80"/>
    </row>
    <row r="22" spans="1:5" s="58" customFormat="1" ht="15" customHeight="1">
      <c r="A22" s="163" t="s">
        <v>122</v>
      </c>
      <c r="B22" s="171"/>
      <c r="C22" s="167">
        <f>B20-B21</f>
        <v>-645042</v>
      </c>
      <c r="D22" s="160"/>
      <c r="E22" s="80"/>
    </row>
    <row r="23" spans="1:5" s="58" customFormat="1" ht="15" customHeight="1">
      <c r="A23" s="161" t="s">
        <v>123</v>
      </c>
      <c r="B23" s="162"/>
      <c r="C23" s="165"/>
      <c r="D23" s="172">
        <f>C19+C22</f>
        <v>2656211</v>
      </c>
      <c r="E23" s="165"/>
    </row>
    <row r="24" spans="1:5" s="58" customFormat="1" ht="15" customHeight="1">
      <c r="A24" s="163" t="s">
        <v>124</v>
      </c>
      <c r="B24" s="162"/>
      <c r="C24" s="169">
        <f>'[1]Loss Expenses Paid YTD-16'!C36</f>
        <v>349076</v>
      </c>
      <c r="D24" s="160"/>
      <c r="E24" s="173"/>
    </row>
    <row r="25" spans="1:5" s="58" customFormat="1" ht="15" customHeight="1">
      <c r="A25" s="163" t="s">
        <v>125</v>
      </c>
      <c r="B25" s="162"/>
      <c r="C25" s="170">
        <f>'[1]Loss Expenses Paid YTD-16'!I36</f>
        <v>364967</v>
      </c>
      <c r="D25" s="160"/>
      <c r="E25" s="173"/>
    </row>
    <row r="26" spans="1:5" s="58" customFormat="1" ht="15" customHeight="1">
      <c r="A26" s="161" t="s">
        <v>126</v>
      </c>
      <c r="B26" s="162"/>
      <c r="C26" s="169">
        <f>C24+C25</f>
        <v>714043</v>
      </c>
      <c r="D26" s="160"/>
      <c r="E26" s="165"/>
    </row>
    <row r="27" spans="1:5" s="58" customFormat="1" ht="15" customHeight="1">
      <c r="A27" s="163" t="s">
        <v>127</v>
      </c>
      <c r="B27" s="164">
        <f>'Loss Expenses YTD-12'!F18</f>
        <v>298002</v>
      </c>
      <c r="C27" s="165"/>
      <c r="D27" s="160"/>
      <c r="E27" s="173"/>
    </row>
    <row r="28" spans="1:5" s="58" customFormat="1" ht="15" customHeight="1">
      <c r="A28" s="163" t="s">
        <v>128</v>
      </c>
      <c r="B28" s="166">
        <f>'Loss Expenses YTD-12'!F24</f>
        <v>406281</v>
      </c>
      <c r="C28" s="165"/>
      <c r="D28" s="160"/>
      <c r="E28" s="165"/>
    </row>
    <row r="29" spans="1:5" s="58" customFormat="1" ht="15" customHeight="1">
      <c r="A29" s="163" t="s">
        <v>129</v>
      </c>
      <c r="B29" s="162"/>
      <c r="C29" s="167">
        <f>B27-B28</f>
        <v>-108279</v>
      </c>
      <c r="D29" s="160"/>
      <c r="E29" s="173"/>
    </row>
    <row r="30" spans="1:5" s="58" customFormat="1" ht="15" customHeight="1">
      <c r="A30" s="161" t="s">
        <v>130</v>
      </c>
      <c r="B30" s="162"/>
      <c r="C30" s="165"/>
      <c r="D30" s="174">
        <f>C26+C29</f>
        <v>605764</v>
      </c>
      <c r="E30" s="165"/>
    </row>
    <row r="31" spans="1:5" s="58" customFormat="1" ht="15" customHeight="1">
      <c r="A31" s="161" t="s">
        <v>131</v>
      </c>
      <c r="B31" s="162"/>
      <c r="C31" s="165"/>
      <c r="D31" s="175">
        <f>D23+D30</f>
        <v>3261975</v>
      </c>
      <c r="E31" s="165"/>
    </row>
    <row r="32" spans="1:5" s="58" customFormat="1" ht="15" customHeight="1">
      <c r="A32" s="163" t="s">
        <v>132</v>
      </c>
      <c r="B32" s="162"/>
      <c r="C32" s="169">
        <f>13492+10425+10425-1147+13492</f>
        <v>46687</v>
      </c>
      <c r="D32" s="160"/>
      <c r="E32" s="173"/>
    </row>
    <row r="33" spans="1:5" s="58" customFormat="1" ht="15" customHeight="1">
      <c r="A33" s="163" t="s">
        <v>133</v>
      </c>
      <c r="B33" s="164">
        <f>-'[1]TB - Rounded'!J121</f>
        <v>12541</v>
      </c>
      <c r="C33" s="165"/>
      <c r="D33" s="160"/>
      <c r="E33" s="80"/>
    </row>
    <row r="34" spans="1:5" s="58" customFormat="1" ht="15" customHeight="1">
      <c r="A34" s="163" t="s">
        <v>134</v>
      </c>
      <c r="B34" s="166">
        <v>37509</v>
      </c>
      <c r="C34" s="165"/>
      <c r="D34" s="160"/>
      <c r="E34" s="80"/>
    </row>
    <row r="35" spans="1:5" s="58" customFormat="1" ht="15" customHeight="1">
      <c r="A35" s="163" t="s">
        <v>135</v>
      </c>
      <c r="B35" s="162"/>
      <c r="C35" s="167">
        <f>B33-B34</f>
        <v>-24968</v>
      </c>
      <c r="D35" s="160"/>
      <c r="E35" s="80"/>
    </row>
    <row r="36" spans="1:5" s="58" customFormat="1" ht="15" customHeight="1">
      <c r="A36" s="161" t="s">
        <v>136</v>
      </c>
      <c r="B36" s="162"/>
      <c r="C36" s="165" t="s">
        <v>111</v>
      </c>
      <c r="D36" s="172">
        <f>C32+C35</f>
        <v>21719</v>
      </c>
      <c r="E36" s="80"/>
    </row>
    <row r="37" spans="1:5" s="58" customFormat="1" ht="15" customHeight="1">
      <c r="A37" s="163" t="s">
        <v>137</v>
      </c>
      <c r="B37" s="162"/>
      <c r="C37" s="169">
        <f>'[1]TB - Rounded'!J391</f>
        <v>404636</v>
      </c>
      <c r="D37" s="160"/>
      <c r="E37" s="80"/>
    </row>
    <row r="38" spans="1:5" s="58" customFormat="1" ht="15" customHeight="1">
      <c r="A38" s="163" t="s">
        <v>138</v>
      </c>
      <c r="B38" s="162"/>
      <c r="C38" s="169">
        <f>'[1]TB - Rounded'!J402</f>
        <v>61983</v>
      </c>
      <c r="D38" s="160"/>
      <c r="E38" s="176"/>
    </row>
    <row r="39" spans="1:6" s="58" customFormat="1" ht="15" customHeight="1">
      <c r="A39" s="163" t="s">
        <v>139</v>
      </c>
      <c r="B39" s="162"/>
      <c r="C39" s="170">
        <f>'[1]TB - Rounded'!J614-C43-5</f>
        <v>2243074</v>
      </c>
      <c r="D39" s="160"/>
      <c r="E39" s="176"/>
      <c r="F39" s="80"/>
    </row>
    <row r="40" spans="1:6" s="58" customFormat="1" ht="15" customHeight="1">
      <c r="A40" s="161" t="s">
        <v>140</v>
      </c>
      <c r="B40" s="162"/>
      <c r="C40" s="169">
        <f>SUM(C37:C39)</f>
        <v>2709693</v>
      </c>
      <c r="D40" s="160"/>
      <c r="E40" s="176"/>
      <c r="F40" s="80"/>
    </row>
    <row r="41" spans="1:5" s="58" customFormat="1" ht="15" customHeight="1">
      <c r="A41" s="163" t="s">
        <v>133</v>
      </c>
      <c r="B41" s="164">
        <f>-'[1]TB - Rounded'!J138</f>
        <v>212680</v>
      </c>
      <c r="C41" s="165"/>
      <c r="D41" s="160"/>
      <c r="E41" s="176"/>
    </row>
    <row r="42" spans="1:5" s="58" customFormat="1" ht="15" customHeight="1">
      <c r="A42" s="163" t="s">
        <v>134</v>
      </c>
      <c r="B42" s="166">
        <v>224460</v>
      </c>
      <c r="C42" s="165" t="s">
        <v>111</v>
      </c>
      <c r="D42" s="160"/>
      <c r="E42" s="80"/>
    </row>
    <row r="43" spans="1:5" s="58" customFormat="1" ht="15" customHeight="1">
      <c r="A43" s="163" t="s">
        <v>141</v>
      </c>
      <c r="B43" s="162"/>
      <c r="C43" s="167">
        <f>+B41-B42</f>
        <v>-11780</v>
      </c>
      <c r="D43" s="160"/>
      <c r="E43" s="80"/>
    </row>
    <row r="44" spans="1:6" s="58" customFormat="1" ht="15" customHeight="1">
      <c r="A44" s="161" t="s">
        <v>142</v>
      </c>
      <c r="B44" s="162"/>
      <c r="C44" s="165"/>
      <c r="D44" s="174">
        <f>SUM(C40:C43)</f>
        <v>2697913</v>
      </c>
      <c r="E44" s="80"/>
      <c r="F44" s="80"/>
    </row>
    <row r="45" spans="1:6" s="58" customFormat="1" ht="15" customHeight="1">
      <c r="A45" s="161" t="s">
        <v>143</v>
      </c>
      <c r="B45" s="162"/>
      <c r="C45" s="165"/>
      <c r="D45" s="174">
        <f>SUM(D36:D44)</f>
        <v>2719632</v>
      </c>
      <c r="E45" s="80"/>
      <c r="F45" s="177"/>
    </row>
    <row r="46" spans="1:6" s="58" customFormat="1" ht="15" customHeight="1">
      <c r="A46" s="161" t="s">
        <v>144</v>
      </c>
      <c r="B46" s="162"/>
      <c r="C46" s="165"/>
      <c r="D46" s="178">
        <f>+D31+D45</f>
        <v>5981607</v>
      </c>
      <c r="E46" s="80"/>
      <c r="F46" s="177"/>
    </row>
    <row r="47" spans="1:6" s="58" customFormat="1" ht="15" customHeight="1">
      <c r="A47" s="161" t="s">
        <v>156</v>
      </c>
      <c r="B47" s="162"/>
      <c r="C47" s="165"/>
      <c r="D47" s="175">
        <f>D16-D31-D45</f>
        <v>-965857</v>
      </c>
      <c r="E47" s="179"/>
      <c r="F47" s="80"/>
    </row>
    <row r="48" spans="1:4" s="58" customFormat="1" ht="15" customHeight="1">
      <c r="A48" s="163" t="s">
        <v>146</v>
      </c>
      <c r="B48" s="162"/>
      <c r="C48" s="169">
        <f>-'[1]TB - Rounded'!J253-C51</f>
        <v>49446</v>
      </c>
      <c r="D48" s="160"/>
    </row>
    <row r="49" spans="1:5" s="58" customFormat="1" ht="15" customHeight="1">
      <c r="A49" s="163" t="s">
        <v>147</v>
      </c>
      <c r="B49" s="164">
        <f>'[1]TB - Rounded'!J35</f>
        <v>31827</v>
      </c>
      <c r="C49" s="165"/>
      <c r="D49" s="160"/>
      <c r="E49" s="80"/>
    </row>
    <row r="50" spans="1:5" s="58" customFormat="1" ht="15" customHeight="1">
      <c r="A50" s="163" t="s">
        <v>148</v>
      </c>
      <c r="B50" s="166">
        <v>26130</v>
      </c>
      <c r="C50" s="165"/>
      <c r="D50" s="160"/>
      <c r="E50" s="80"/>
    </row>
    <row r="51" spans="1:5" s="58" customFormat="1" ht="15" customHeight="1">
      <c r="A51" s="163" t="s">
        <v>149</v>
      </c>
      <c r="B51" s="162"/>
      <c r="C51" s="167">
        <f>B49-B50</f>
        <v>5697</v>
      </c>
      <c r="D51" s="160"/>
      <c r="E51" s="80"/>
    </row>
    <row r="52" spans="1:5" s="58" customFormat="1" ht="15" customHeight="1">
      <c r="A52" s="161" t="s">
        <v>150</v>
      </c>
      <c r="B52" s="162"/>
      <c r="C52" s="165"/>
      <c r="D52" s="174">
        <f>C48+C51</f>
        <v>55143</v>
      </c>
      <c r="E52" s="80"/>
    </row>
    <row r="53" spans="1:5" s="58" customFormat="1" ht="15" customHeight="1">
      <c r="A53" s="163" t="s">
        <v>151</v>
      </c>
      <c r="B53" s="162"/>
      <c r="C53" s="165"/>
      <c r="D53" s="180">
        <f>-'[1]TB - Rounded'!J260</f>
        <v>500</v>
      </c>
      <c r="E53" s="80"/>
    </row>
    <row r="54" spans="1:5" s="58" customFormat="1" ht="15" customHeight="1">
      <c r="A54" s="161" t="s">
        <v>152</v>
      </c>
      <c r="B54" s="162"/>
      <c r="C54" s="165"/>
      <c r="D54" s="174">
        <f>SUM(D52:D53)</f>
        <v>55643</v>
      </c>
      <c r="E54" s="80"/>
    </row>
    <row r="55" spans="1:5" s="58" customFormat="1" ht="15" customHeight="1">
      <c r="A55" s="181" t="s">
        <v>153</v>
      </c>
      <c r="B55" s="162"/>
      <c r="C55" s="165"/>
      <c r="D55" s="174">
        <f>-'[1]TB - Rounded'!J263</f>
        <v>9525</v>
      </c>
      <c r="E55" s="80"/>
    </row>
    <row r="56" spans="1:6" s="58" customFormat="1" ht="15" customHeight="1">
      <c r="A56" s="182" t="s">
        <v>157</v>
      </c>
      <c r="B56" s="183"/>
      <c r="C56" s="184"/>
      <c r="D56" s="178">
        <f>D47+D54+D55</f>
        <v>-900689</v>
      </c>
      <c r="E56" s="179"/>
      <c r="F56" s="185"/>
    </row>
    <row r="57" spans="1:5" s="58" customFormat="1" ht="15" customHeight="1">
      <c r="A57" s="186"/>
      <c r="B57" s="187"/>
      <c r="C57" s="187"/>
      <c r="D57" s="187"/>
      <c r="E57" s="80"/>
    </row>
    <row r="58" spans="1:5" s="58" customFormat="1" ht="15" customHeight="1">
      <c r="A58" s="186"/>
      <c r="B58" s="187"/>
      <c r="C58" s="187"/>
      <c r="D58" s="187"/>
      <c r="E58" s="80"/>
    </row>
    <row r="59" spans="1:5" s="58" customFormat="1" ht="15" customHeight="1">
      <c r="A59" s="186"/>
      <c r="B59" s="187"/>
      <c r="C59" s="187"/>
      <c r="D59" s="187"/>
      <c r="E59" s="80"/>
    </row>
    <row r="60" spans="1:5" s="58" customFormat="1" ht="15" customHeight="1">
      <c r="A60" s="186"/>
      <c r="B60" s="187"/>
      <c r="C60" s="187"/>
      <c r="D60" s="187"/>
      <c r="E60" s="80"/>
    </row>
    <row r="61" spans="1:5" s="58" customFormat="1" ht="15" customHeight="1">
      <c r="A61" s="186"/>
      <c r="B61" s="187"/>
      <c r="C61" s="187"/>
      <c r="D61" s="187"/>
      <c r="E61" s="80"/>
    </row>
    <row r="62" spans="1:5" s="58" customFormat="1" ht="15" customHeight="1">
      <c r="A62" s="186"/>
      <c r="B62" s="187"/>
      <c r="C62" s="187"/>
      <c r="D62" s="187"/>
      <c r="E62" s="80"/>
    </row>
    <row r="63" spans="1:5" s="58" customFormat="1" ht="15" customHeight="1">
      <c r="A63" s="186"/>
      <c r="B63" s="187"/>
      <c r="C63" s="187"/>
      <c r="D63" s="187"/>
      <c r="E63" s="80"/>
    </row>
    <row r="64" spans="1:5" s="58" customFormat="1" ht="15" customHeight="1">
      <c r="A64" s="186"/>
      <c r="B64" s="188"/>
      <c r="C64" s="187"/>
      <c r="D64" s="187"/>
      <c r="E64" s="80"/>
    </row>
    <row r="65" spans="1:5" s="58" customFormat="1" ht="15" customHeight="1">
      <c r="A65" s="186"/>
      <c r="B65" s="188"/>
      <c r="C65" s="187"/>
      <c r="D65" s="187"/>
      <c r="E65" s="80"/>
    </row>
    <row r="66" spans="1:5" s="58" customFormat="1" ht="15" customHeight="1">
      <c r="A66" s="186"/>
      <c r="B66" s="188"/>
      <c r="C66" s="187"/>
      <c r="D66" s="187"/>
      <c r="E66" s="80"/>
    </row>
    <row r="67" spans="1:5" s="58" customFormat="1" ht="15" customHeight="1">
      <c r="A67" s="186"/>
      <c r="B67" s="188"/>
      <c r="C67" s="189"/>
      <c r="D67" s="187"/>
      <c r="E67" s="80"/>
    </row>
    <row r="68" spans="1:5" s="58" customFormat="1" ht="15" customHeight="1">
      <c r="A68" s="186"/>
      <c r="B68" s="188"/>
      <c r="C68" s="187"/>
      <c r="D68" s="187"/>
      <c r="E68" s="80"/>
    </row>
    <row r="69" spans="2:5" s="58" customFormat="1" ht="15" customHeight="1">
      <c r="B69" s="188"/>
      <c r="C69" s="187"/>
      <c r="D69" s="187"/>
      <c r="E69" s="80"/>
    </row>
    <row r="70" spans="1:5" s="58" customFormat="1" ht="15" customHeight="1">
      <c r="A70" s="186"/>
      <c r="B70" s="188"/>
      <c r="C70" s="187"/>
      <c r="D70" s="187"/>
      <c r="E70" s="80"/>
    </row>
    <row r="71" spans="1:5" s="58" customFormat="1" ht="15" customHeight="1">
      <c r="A71" s="186"/>
      <c r="B71" s="188"/>
      <c r="C71" s="187"/>
      <c r="D71" s="187"/>
      <c r="E71" s="80"/>
    </row>
    <row r="72" spans="1:5" s="58" customFormat="1" ht="15" customHeight="1">
      <c r="A72" s="186"/>
      <c r="B72" s="190"/>
      <c r="C72" s="187"/>
      <c r="D72" s="187"/>
      <c r="E72" s="80"/>
    </row>
    <row r="73" spans="1:5" s="58" customFormat="1" ht="15" customHeight="1">
      <c r="A73" s="186"/>
      <c r="B73" s="187"/>
      <c r="C73" s="189"/>
      <c r="D73" s="187"/>
      <c r="E73" s="80"/>
    </row>
    <row r="74" spans="1:5" s="58" customFormat="1" ht="15" customHeight="1">
      <c r="A74" s="186"/>
      <c r="B74" s="187"/>
      <c r="C74" s="187"/>
      <c r="D74" s="187"/>
      <c r="E74" s="80"/>
    </row>
    <row r="75" spans="1:5" s="58" customFormat="1" ht="15" customHeight="1">
      <c r="A75" s="186"/>
      <c r="B75" s="187"/>
      <c r="C75" s="187"/>
      <c r="D75" s="187"/>
      <c r="E75" s="80"/>
    </row>
    <row r="76" spans="1:5" s="58" customFormat="1" ht="15" customHeight="1">
      <c r="A76" s="186"/>
      <c r="B76" s="187"/>
      <c r="C76" s="187"/>
      <c r="D76" s="187"/>
      <c r="E76" s="80"/>
    </row>
    <row r="77" spans="1:5" s="58" customFormat="1" ht="15" customHeight="1">
      <c r="A77" s="186"/>
      <c r="B77" s="187"/>
      <c r="C77" s="187"/>
      <c r="D77" s="187"/>
      <c r="E77" s="80"/>
    </row>
    <row r="78" spans="1:5" s="58" customFormat="1" ht="15" customHeight="1">
      <c r="A78" s="186"/>
      <c r="B78" s="187"/>
      <c r="C78" s="187"/>
      <c r="D78" s="187"/>
      <c r="E78" s="80"/>
    </row>
    <row r="79" spans="1:5" s="58" customFormat="1" ht="15" customHeight="1">
      <c r="A79" s="186"/>
      <c r="B79" s="187"/>
      <c r="C79" s="187"/>
      <c r="D79" s="187"/>
      <c r="E79" s="80"/>
    </row>
    <row r="80" spans="1:5" s="58" customFormat="1" ht="15" customHeight="1">
      <c r="A80" s="186"/>
      <c r="B80" s="187"/>
      <c r="C80" s="187"/>
      <c r="D80" s="187"/>
      <c r="E80" s="80"/>
    </row>
    <row r="81" spans="1:5" s="58" customFormat="1" ht="15" customHeight="1">
      <c r="A81" s="186"/>
      <c r="B81" s="187"/>
      <c r="C81" s="187"/>
      <c r="D81" s="187"/>
      <c r="E81" s="80"/>
    </row>
    <row r="82" spans="1:5" s="58" customFormat="1" ht="15" customHeight="1">
      <c r="A82" s="186"/>
      <c r="B82" s="187"/>
      <c r="C82" s="187"/>
      <c r="D82" s="187"/>
      <c r="E82" s="80"/>
    </row>
    <row r="83" spans="1:5" s="58" customFormat="1" ht="15" customHeight="1">
      <c r="A83" s="186"/>
      <c r="B83" s="187"/>
      <c r="C83" s="187"/>
      <c r="D83" s="187"/>
      <c r="E83" s="80"/>
    </row>
    <row r="84" spans="1:5" s="58" customFormat="1" ht="15" customHeight="1">
      <c r="A84" s="186"/>
      <c r="B84" s="187"/>
      <c r="C84" s="187"/>
      <c r="D84" s="187"/>
      <c r="E84" s="80"/>
    </row>
    <row r="85" spans="1:5" s="58" customFormat="1" ht="15" customHeight="1">
      <c r="A85" s="186"/>
      <c r="B85" s="187"/>
      <c r="C85" s="187"/>
      <c r="D85" s="187"/>
      <c r="E85" s="80"/>
    </row>
    <row r="86" spans="1:5" s="58" customFormat="1" ht="15" customHeight="1">
      <c r="A86" s="186"/>
      <c r="B86" s="187"/>
      <c r="C86" s="187"/>
      <c r="D86" s="187"/>
      <c r="E86" s="80"/>
    </row>
    <row r="87" spans="1:5" s="58" customFormat="1" ht="15" customHeight="1">
      <c r="A87" s="186"/>
      <c r="B87" s="187"/>
      <c r="C87" s="187"/>
      <c r="D87" s="187"/>
      <c r="E87" s="80"/>
    </row>
    <row r="88" spans="1:5" s="58" customFormat="1" ht="15" customHeight="1">
      <c r="A88" s="186"/>
      <c r="B88" s="187"/>
      <c r="C88" s="187"/>
      <c r="D88" s="187"/>
      <c r="E88" s="80"/>
    </row>
    <row r="89" spans="1:5" s="58" customFormat="1" ht="15" customHeight="1">
      <c r="A89" s="186"/>
      <c r="B89" s="187"/>
      <c r="C89" s="190"/>
      <c r="D89" s="190"/>
      <c r="E89" s="80"/>
    </row>
    <row r="90" spans="1:5" s="58" customFormat="1" ht="15" customHeight="1">
      <c r="A90" s="186"/>
      <c r="B90" s="187"/>
      <c r="C90" s="190"/>
      <c r="D90" s="190"/>
      <c r="E90" s="80"/>
    </row>
    <row r="91" spans="1:5" s="58" customFormat="1" ht="15" customHeight="1">
      <c r="A91" s="186"/>
      <c r="B91" s="187"/>
      <c r="C91" s="190"/>
      <c r="D91" s="190"/>
      <c r="E91" s="80"/>
    </row>
    <row r="92" spans="1:5" s="58" customFormat="1" ht="15" customHeight="1">
      <c r="A92" s="186"/>
      <c r="B92" s="190"/>
      <c r="C92" s="190"/>
      <c r="D92" s="190"/>
      <c r="E92" s="80"/>
    </row>
    <row r="93" spans="1:5" s="58" customFormat="1" ht="15" customHeight="1">
      <c r="A93" s="186"/>
      <c r="B93" s="190"/>
      <c r="C93" s="190"/>
      <c r="D93" s="190"/>
      <c r="E93" s="80"/>
    </row>
    <row r="94" spans="1:5" s="58" customFormat="1" ht="15" customHeight="1">
      <c r="A94" s="186"/>
      <c r="B94" s="190"/>
      <c r="C94" s="190"/>
      <c r="D94" s="190"/>
      <c r="E94" s="80"/>
    </row>
    <row r="95" spans="1:5" s="58" customFormat="1" ht="15" customHeight="1">
      <c r="A95" s="186"/>
      <c r="B95" s="190"/>
      <c r="C95" s="190"/>
      <c r="D95" s="190"/>
      <c r="E95" s="80"/>
    </row>
    <row r="96" spans="1:5" s="58" customFormat="1" ht="15" customHeight="1">
      <c r="A96" s="186"/>
      <c r="B96" s="190"/>
      <c r="C96" s="190"/>
      <c r="D96" s="190"/>
      <c r="E96" s="80"/>
    </row>
    <row r="97" spans="1:5" s="58" customFormat="1" ht="15" customHeight="1">
      <c r="A97" s="186"/>
      <c r="B97" s="190"/>
      <c r="C97" s="190"/>
      <c r="D97" s="190"/>
      <c r="E97" s="80"/>
    </row>
    <row r="98" spans="1:5" s="58" customFormat="1" ht="15" customHeight="1">
      <c r="A98" s="186"/>
      <c r="B98" s="190"/>
      <c r="C98" s="190"/>
      <c r="D98" s="190"/>
      <c r="E98" s="80"/>
    </row>
    <row r="99" spans="1:5" s="58" customFormat="1" ht="15" customHeight="1">
      <c r="A99" s="186"/>
      <c r="B99" s="190"/>
      <c r="C99" s="190"/>
      <c r="D99" s="190"/>
      <c r="E99" s="80"/>
    </row>
    <row r="100" spans="1:5" s="58" customFormat="1" ht="15" customHeight="1">
      <c r="A100" s="186"/>
      <c r="B100" s="190"/>
      <c r="C100" s="190"/>
      <c r="D100" s="190"/>
      <c r="E100" s="80"/>
    </row>
    <row r="101" spans="1:5" s="58" customFormat="1" ht="15" customHeight="1">
      <c r="A101" s="186"/>
      <c r="B101" s="190"/>
      <c r="C101" s="190"/>
      <c r="D101" s="190"/>
      <c r="E101" s="80"/>
    </row>
    <row r="102" spans="1:5" s="58" customFormat="1" ht="15" customHeight="1">
      <c r="A102" s="186"/>
      <c r="B102" s="190"/>
      <c r="C102" s="190"/>
      <c r="D102" s="190"/>
      <c r="E102" s="80"/>
    </row>
    <row r="103" spans="1:5" s="58" customFormat="1" ht="15" customHeight="1">
      <c r="A103" s="186"/>
      <c r="B103" s="190"/>
      <c r="C103" s="190"/>
      <c r="D103" s="190"/>
      <c r="E103" s="80"/>
    </row>
    <row r="104" spans="1:5" s="58" customFormat="1" ht="15" customHeight="1">
      <c r="A104" s="186"/>
      <c r="B104" s="190"/>
      <c r="C104" s="190"/>
      <c r="D104" s="190"/>
      <c r="E104" s="80"/>
    </row>
    <row r="105" spans="1:5" s="58" customFormat="1" ht="15" customHeight="1">
      <c r="A105" s="186"/>
      <c r="B105" s="190"/>
      <c r="C105" s="190"/>
      <c r="D105" s="190"/>
      <c r="E105" s="80"/>
    </row>
    <row r="106" spans="1:5" s="58" customFormat="1" ht="15" customHeight="1">
      <c r="A106" s="186"/>
      <c r="B106" s="190"/>
      <c r="C106" s="190"/>
      <c r="D106" s="190"/>
      <c r="E106" s="80"/>
    </row>
    <row r="107" spans="1:5" s="58" customFormat="1" ht="15" customHeight="1">
      <c r="A107" s="186"/>
      <c r="B107" s="190"/>
      <c r="C107" s="190"/>
      <c r="D107" s="190"/>
      <c r="E107" s="80"/>
    </row>
    <row r="108" spans="1:5" s="58" customFormat="1" ht="15" customHeight="1">
      <c r="A108" s="186"/>
      <c r="B108" s="190"/>
      <c r="C108" s="190"/>
      <c r="D108" s="190"/>
      <c r="E108" s="80"/>
    </row>
    <row r="109" spans="1:5" s="58" customFormat="1" ht="15" customHeight="1">
      <c r="A109" s="186"/>
      <c r="B109" s="190"/>
      <c r="C109" s="190"/>
      <c r="D109" s="190"/>
      <c r="E109" s="80"/>
    </row>
    <row r="110" spans="1:5" s="58" customFormat="1" ht="15" customHeight="1">
      <c r="A110" s="186"/>
      <c r="B110" s="190"/>
      <c r="C110" s="190"/>
      <c r="D110" s="190"/>
      <c r="E110" s="80"/>
    </row>
    <row r="111" spans="1:5" s="58" customFormat="1" ht="15" customHeight="1">
      <c r="A111" s="186"/>
      <c r="B111" s="190"/>
      <c r="C111" s="190"/>
      <c r="D111" s="190"/>
      <c r="E111" s="80"/>
    </row>
    <row r="112" spans="1:5" s="58" customFormat="1" ht="15" customHeight="1">
      <c r="A112" s="186"/>
      <c r="B112" s="190"/>
      <c r="C112" s="190"/>
      <c r="D112" s="190"/>
      <c r="E112" s="80"/>
    </row>
    <row r="113" spans="1:5" s="58" customFormat="1" ht="15" customHeight="1">
      <c r="A113" s="186"/>
      <c r="B113" s="190"/>
      <c r="C113" s="190"/>
      <c r="D113" s="190"/>
      <c r="E113" s="80"/>
    </row>
    <row r="114" spans="1:5" s="58" customFormat="1" ht="15" customHeight="1">
      <c r="A114" s="186"/>
      <c r="B114" s="190"/>
      <c r="C114" s="190"/>
      <c r="D114" s="190"/>
      <c r="E114" s="80"/>
    </row>
    <row r="115" spans="1:5" s="58" customFormat="1" ht="15" customHeight="1">
      <c r="A115" s="186"/>
      <c r="B115" s="190"/>
      <c r="C115" s="190"/>
      <c r="D115" s="190"/>
      <c r="E115" s="80"/>
    </row>
    <row r="116" spans="1:5" s="58" customFormat="1" ht="15" customHeight="1">
      <c r="A116" s="186"/>
      <c r="B116" s="190"/>
      <c r="C116" s="190"/>
      <c r="D116" s="190"/>
      <c r="E116" s="80"/>
    </row>
    <row r="117" spans="1:5" s="58" customFormat="1" ht="15" customHeight="1">
      <c r="A117" s="186"/>
      <c r="B117" s="190"/>
      <c r="C117" s="190"/>
      <c r="D117" s="190"/>
      <c r="E117" s="80"/>
    </row>
    <row r="118" spans="1:5" s="58" customFormat="1" ht="15" customHeight="1">
      <c r="A118" s="186"/>
      <c r="B118" s="190"/>
      <c r="C118" s="190"/>
      <c r="D118" s="190"/>
      <c r="E118" s="80"/>
    </row>
    <row r="119" spans="1:5" s="58" customFormat="1" ht="15" customHeight="1">
      <c r="A119" s="186"/>
      <c r="B119" s="190"/>
      <c r="C119" s="190"/>
      <c r="D119" s="190"/>
      <c r="E119" s="80"/>
    </row>
    <row r="120" spans="1:5" s="58" customFormat="1" ht="15" customHeight="1">
      <c r="A120" s="186"/>
      <c r="B120" s="190"/>
      <c r="C120" s="190"/>
      <c r="D120" s="190"/>
      <c r="E120" s="80"/>
    </row>
    <row r="121" spans="1:5" s="58" customFormat="1" ht="15" customHeight="1">
      <c r="A121" s="191"/>
      <c r="B121" s="190"/>
      <c r="C121" s="190"/>
      <c r="D121" s="190"/>
      <c r="E121" s="80"/>
    </row>
    <row r="122" spans="1:5" s="58" customFormat="1" ht="15" customHeight="1">
      <c r="A122" s="191"/>
      <c r="B122" s="190"/>
      <c r="C122" s="190"/>
      <c r="D122" s="190"/>
      <c r="E122" s="80"/>
    </row>
    <row r="123" spans="1:5" s="58" customFormat="1" ht="15" customHeight="1">
      <c r="A123" s="191"/>
      <c r="B123" s="190"/>
      <c r="C123" s="190"/>
      <c r="D123" s="190"/>
      <c r="E123" s="80"/>
    </row>
    <row r="124" spans="1:5" s="58" customFormat="1" ht="15" customHeight="1">
      <c r="A124" s="191"/>
      <c r="B124" s="190"/>
      <c r="C124" s="190"/>
      <c r="D124" s="190"/>
      <c r="E124" s="80"/>
    </row>
    <row r="125" spans="1:5" s="58" customFormat="1" ht="15" customHeight="1">
      <c r="A125" s="191"/>
      <c r="B125" s="190"/>
      <c r="C125" s="190"/>
      <c r="D125" s="190"/>
      <c r="E125" s="80"/>
    </row>
    <row r="126" spans="1:5" s="58" customFormat="1" ht="15" customHeight="1">
      <c r="A126" s="191"/>
      <c r="B126" s="190"/>
      <c r="C126" s="190"/>
      <c r="D126" s="190"/>
      <c r="E126" s="80"/>
    </row>
    <row r="127" spans="1:5" s="58" customFormat="1" ht="15" customHeight="1">
      <c r="A127" s="191"/>
      <c r="B127" s="190"/>
      <c r="C127" s="190"/>
      <c r="D127" s="190"/>
      <c r="E127" s="80"/>
    </row>
    <row r="128" ht="15" customHeight="1">
      <c r="A128" s="192"/>
    </row>
    <row r="129" s="52" customFormat="1" ht="15" customHeight="1">
      <c r="A129" s="192"/>
    </row>
    <row r="130" s="52" customFormat="1" ht="15" customHeight="1">
      <c r="A130" s="192"/>
    </row>
    <row r="131" s="52" customFormat="1" ht="15" customHeight="1">
      <c r="A131" s="192"/>
    </row>
    <row r="132" s="52" customFormat="1" ht="15" customHeight="1">
      <c r="A132" s="192"/>
    </row>
    <row r="133" s="52" customFormat="1" ht="15" customHeight="1">
      <c r="A133" s="192"/>
    </row>
    <row r="134" s="52" customFormat="1" ht="15" customHeight="1">
      <c r="A134" s="192"/>
    </row>
    <row r="135" s="52" customFormat="1" ht="15" customHeight="1">
      <c r="A135" s="192"/>
    </row>
    <row r="136" s="52" customFormat="1" ht="15" customHeight="1">
      <c r="A136" s="192"/>
    </row>
    <row r="137" s="52" customFormat="1" ht="15" customHeight="1">
      <c r="A137" s="192"/>
    </row>
    <row r="138" s="52" customFormat="1" ht="15" customHeight="1">
      <c r="A138" s="192"/>
    </row>
    <row r="139" s="52" customFormat="1" ht="15" customHeight="1">
      <c r="A139" s="192"/>
    </row>
    <row r="140" s="52" customFormat="1" ht="15" customHeight="1">
      <c r="A140" s="192"/>
    </row>
    <row r="141" s="52" customFormat="1" ht="15" customHeight="1">
      <c r="A141" s="192"/>
    </row>
    <row r="142" s="52" customFormat="1" ht="15" customHeight="1">
      <c r="A142" s="192"/>
    </row>
    <row r="143" s="52" customFormat="1" ht="15" customHeight="1">
      <c r="A143" s="192"/>
    </row>
    <row r="144" s="52" customFormat="1" ht="15" customHeight="1">
      <c r="A144" s="192"/>
    </row>
    <row r="145" s="52" customFormat="1" ht="15" customHeight="1">
      <c r="A145" s="192"/>
    </row>
    <row r="146" s="52" customFormat="1" ht="15" customHeight="1">
      <c r="A146" s="192"/>
    </row>
    <row r="147" s="52" customFormat="1" ht="15" customHeight="1">
      <c r="A147" s="192"/>
    </row>
    <row r="148" s="52" customFormat="1" ht="15" customHeight="1">
      <c r="A148" s="192"/>
    </row>
    <row r="149" s="52" customFormat="1" ht="15" customHeight="1">
      <c r="A149" s="192"/>
    </row>
    <row r="150" s="52" customFormat="1" ht="15" customHeight="1">
      <c r="A150" s="192"/>
    </row>
    <row r="151" s="52" customFormat="1" ht="15" customHeight="1">
      <c r="A151" s="192"/>
    </row>
    <row r="152" s="52" customFormat="1" ht="15" customHeight="1">
      <c r="A152" s="192"/>
    </row>
    <row r="153" s="52" customFormat="1" ht="15" customHeight="1">
      <c r="A153" s="192"/>
    </row>
    <row r="154" s="52" customFormat="1" ht="15" customHeight="1">
      <c r="A154" s="192"/>
    </row>
    <row r="155" s="52" customFormat="1" ht="15" customHeight="1">
      <c r="A155" s="192"/>
    </row>
    <row r="156" s="52" customFormat="1" ht="15" customHeight="1">
      <c r="A156" s="192"/>
    </row>
    <row r="157" s="52" customFormat="1" ht="15" customHeight="1">
      <c r="A157" s="192"/>
    </row>
    <row r="158" s="52" customFormat="1" ht="15" customHeight="1">
      <c r="A158" s="192"/>
    </row>
    <row r="159" s="52" customFormat="1" ht="15" customHeight="1">
      <c r="A159" s="192"/>
    </row>
    <row r="160" s="52" customFormat="1" ht="15" customHeight="1">
      <c r="A160" s="192"/>
    </row>
    <row r="161" s="52" customFormat="1" ht="15" customHeight="1">
      <c r="A161" s="192"/>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06" customWidth="1"/>
    <col min="2" max="6" width="18.7109375" style="233" customWidth="1"/>
    <col min="7" max="16384" width="15.7109375" style="206" customWidth="1"/>
  </cols>
  <sheetData>
    <row r="1" spans="1:6" s="198" customFormat="1" ht="30" customHeight="1">
      <c r="A1" s="195" t="s">
        <v>0</v>
      </c>
      <c r="B1" s="196"/>
      <c r="C1" s="196"/>
      <c r="D1" s="196"/>
      <c r="E1" s="196"/>
      <c r="F1" s="197"/>
    </row>
    <row r="2" spans="1:6" s="202" customFormat="1" ht="15" customHeight="1">
      <c r="A2" s="199"/>
      <c r="B2" s="200"/>
      <c r="C2" s="200"/>
      <c r="D2" s="200"/>
      <c r="E2" s="200"/>
      <c r="F2" s="201"/>
    </row>
    <row r="3" spans="1:6" ht="15" customHeight="1">
      <c r="A3" s="203" t="s">
        <v>158</v>
      </c>
      <c r="B3" s="204"/>
      <c r="C3" s="204"/>
      <c r="D3" s="204"/>
      <c r="E3" s="204"/>
      <c r="F3" s="205"/>
    </row>
    <row r="4" spans="1:6" ht="15" customHeight="1">
      <c r="A4" s="203" t="s">
        <v>108</v>
      </c>
      <c r="B4" s="204"/>
      <c r="C4" s="204"/>
      <c r="D4" s="204"/>
      <c r="E4" s="204"/>
      <c r="F4" s="205"/>
    </row>
    <row r="5" spans="1:6" s="7" customFormat="1" ht="15" customHeight="1">
      <c r="A5" s="207"/>
      <c r="B5" s="208"/>
      <c r="C5" s="208"/>
      <c r="D5" s="208"/>
      <c r="E5" s="208"/>
      <c r="F5" s="208"/>
    </row>
    <row r="6" spans="2:6" s="7" customFormat="1" ht="30" customHeight="1">
      <c r="B6" s="209" t="s">
        <v>69</v>
      </c>
      <c r="C6" s="209" t="s">
        <v>70</v>
      </c>
      <c r="D6" s="209" t="s">
        <v>71</v>
      </c>
      <c r="E6" s="209" t="s">
        <v>72</v>
      </c>
      <c r="F6" s="210" t="s">
        <v>73</v>
      </c>
    </row>
    <row r="7" spans="1:6" s="212" customFormat="1" ht="15" customHeight="1">
      <c r="A7" s="211" t="s">
        <v>159</v>
      </c>
      <c r="B7" s="208"/>
      <c r="C7" s="208"/>
      <c r="D7" s="208"/>
      <c r="E7" s="208"/>
      <c r="F7" s="208"/>
    </row>
    <row r="8" spans="1:6" s="7" customFormat="1" ht="15" customHeight="1">
      <c r="A8" s="213" t="s">
        <v>160</v>
      </c>
      <c r="B8" s="214"/>
      <c r="C8" s="214"/>
      <c r="D8" s="214"/>
      <c r="E8" s="214"/>
      <c r="F8" s="214"/>
    </row>
    <row r="9" spans="1:6" s="212" customFormat="1" ht="15" customHeight="1">
      <c r="A9" s="215" t="s">
        <v>161</v>
      </c>
      <c r="B9" s="216">
        <f>-'[1]TB - Rounded'!G213</f>
        <v>1814072</v>
      </c>
      <c r="C9" s="216">
        <f>-'[1]TB - Rounded'!G209</f>
        <v>-26047</v>
      </c>
      <c r="D9" s="216">
        <f>-'[1]TB - Rounded'!G206</f>
        <v>-1548</v>
      </c>
      <c r="E9" s="189">
        <v>0</v>
      </c>
      <c r="F9" s="216">
        <f>SUM(B9:E9)</f>
        <v>1786477</v>
      </c>
    </row>
    <row r="10" spans="1:6" s="7" customFormat="1" ht="15" customHeight="1">
      <c r="A10" s="215" t="s">
        <v>162</v>
      </c>
      <c r="B10" s="25">
        <f>-'[1]TB - Rounded'!G214</f>
        <v>710665</v>
      </c>
      <c r="C10" s="217">
        <f>-'[1]TB - Rounded'!G210</f>
        <v>-9077</v>
      </c>
      <c r="D10" s="189">
        <f>'[1]TB - Rounded'!G207</f>
        <v>0</v>
      </c>
      <c r="E10" s="189">
        <v>0</v>
      </c>
      <c r="F10" s="25">
        <f>SUM(B10:E10)</f>
        <v>701588</v>
      </c>
    </row>
    <row r="11" spans="1:6" s="7" customFormat="1" ht="15" customHeight="1">
      <c r="A11" s="215" t="s">
        <v>163</v>
      </c>
      <c r="B11" s="218">
        <f>-'[1]TB - Rounded'!G215</f>
        <v>6050</v>
      </c>
      <c r="C11" s="217">
        <f>-'[1]TB - Rounded'!G211</f>
        <v>-215</v>
      </c>
      <c r="D11" s="189">
        <v>0</v>
      </c>
      <c r="E11" s="189">
        <v>0</v>
      </c>
      <c r="F11" s="218">
        <f>SUM(B11:E11)</f>
        <v>5835</v>
      </c>
    </row>
    <row r="12" spans="1:6" s="32" customFormat="1" ht="15" customHeight="1" thickBot="1">
      <c r="A12" s="219" t="s">
        <v>164</v>
      </c>
      <c r="B12" s="220">
        <f>SUM(B9:B11)</f>
        <v>2530787</v>
      </c>
      <c r="C12" s="220">
        <f>SUM(C9:C11)</f>
        <v>-35339</v>
      </c>
      <c r="D12" s="220">
        <f>SUM(D9:D11)</f>
        <v>-1548</v>
      </c>
      <c r="E12" s="221">
        <f>SUM(E9:E11)</f>
        <v>0</v>
      </c>
      <c r="F12" s="222">
        <f>SUM(F9:F11)</f>
        <v>2493900</v>
      </c>
    </row>
    <row r="13" spans="1:6" s="32" customFormat="1" ht="15" customHeight="1" thickTop="1">
      <c r="A13" s="215"/>
      <c r="B13" s="223"/>
      <c r="C13" s="223"/>
      <c r="D13" s="223"/>
      <c r="E13" s="223"/>
      <c r="F13" s="224"/>
    </row>
    <row r="14" spans="1:6" s="32" customFormat="1" ht="30" customHeight="1">
      <c r="A14" s="213" t="s">
        <v>165</v>
      </c>
      <c r="B14" s="223"/>
      <c r="C14" s="223"/>
      <c r="D14" s="223"/>
      <c r="E14" s="223"/>
      <c r="F14" s="225"/>
    </row>
    <row r="15" spans="1:6" s="32" customFormat="1" ht="15" customHeight="1">
      <c r="A15" s="215" t="s">
        <v>161</v>
      </c>
      <c r="B15" s="25">
        <f>-'[1]TB - Rounded'!I58</f>
        <v>2698590</v>
      </c>
      <c r="C15" s="25">
        <f>-'[1]TB - Rounded'!I54</f>
        <v>912763</v>
      </c>
      <c r="D15" s="189">
        <v>0</v>
      </c>
      <c r="E15" s="189">
        <v>0</v>
      </c>
      <c r="F15" s="25">
        <f>SUM(B15:E15)</f>
        <v>3611353</v>
      </c>
    </row>
    <row r="16" spans="1:6" s="32" customFormat="1" ht="15" customHeight="1">
      <c r="A16" s="215" t="s">
        <v>166</v>
      </c>
      <c r="B16" s="25">
        <f>-'[1]TB - Rounded'!I59</f>
        <v>1010906</v>
      </c>
      <c r="C16" s="25">
        <f>-'[1]TB - Rounded'!I55</f>
        <v>331875</v>
      </c>
      <c r="D16" s="189">
        <v>0</v>
      </c>
      <c r="E16" s="189">
        <v>0</v>
      </c>
      <c r="F16" s="25">
        <f>SUM(B16:E16)</f>
        <v>1342781</v>
      </c>
    </row>
    <row r="17" spans="1:6" s="32" customFormat="1" ht="15" customHeight="1">
      <c r="A17" s="215" t="s">
        <v>167</v>
      </c>
      <c r="B17" s="25">
        <f>-'[1]TB - Rounded'!I60</f>
        <v>8064</v>
      </c>
      <c r="C17" s="25">
        <f>-'[1]TB - Rounded'!I56</f>
        <v>3417</v>
      </c>
      <c r="D17" s="189">
        <v>0</v>
      </c>
      <c r="E17" s="189">
        <v>0</v>
      </c>
      <c r="F17" s="25">
        <f>SUM(B17:E17)</f>
        <v>11481</v>
      </c>
    </row>
    <row r="18" spans="1:6" s="32" customFormat="1" ht="15" customHeight="1" thickBot="1">
      <c r="A18" s="219" t="s">
        <v>164</v>
      </c>
      <c r="B18" s="220">
        <f>SUM(B15:B17)</f>
        <v>3717560</v>
      </c>
      <c r="C18" s="220">
        <f>SUM(C15:C17)</f>
        <v>1248055</v>
      </c>
      <c r="D18" s="221">
        <f>SUM(D15:D17)</f>
        <v>0</v>
      </c>
      <c r="E18" s="221">
        <f>SUM(E15:E17)</f>
        <v>0</v>
      </c>
      <c r="F18" s="222">
        <f>SUM(F15:F17)</f>
        <v>4965615</v>
      </c>
    </row>
    <row r="19" spans="1:6" s="32" customFormat="1" ht="15" customHeight="1" thickTop="1">
      <c r="A19" s="215"/>
      <c r="B19" s="223"/>
      <c r="C19" s="223"/>
      <c r="D19" s="223"/>
      <c r="E19" s="223"/>
      <c r="F19" s="224"/>
    </row>
    <row r="20" spans="1:6" s="32" customFormat="1" ht="30" customHeight="1">
      <c r="A20" s="213" t="s">
        <v>168</v>
      </c>
      <c r="B20" s="226"/>
      <c r="C20" s="226"/>
      <c r="D20" s="226"/>
      <c r="E20" s="226"/>
      <c r="F20" s="225"/>
    </row>
    <row r="21" spans="1:6" s="32" customFormat="1" ht="15" customHeight="1">
      <c r="A21" s="215" t="s">
        <v>161</v>
      </c>
      <c r="B21" s="25">
        <v>1545491</v>
      </c>
      <c r="C21" s="25">
        <v>2091427</v>
      </c>
      <c r="D21" s="189">
        <v>0</v>
      </c>
      <c r="E21" s="189">
        <v>0</v>
      </c>
      <c r="F21" s="25">
        <f>SUM(B21:E21)</f>
        <v>3636918</v>
      </c>
    </row>
    <row r="22" spans="1:6" s="32" customFormat="1" ht="15" customHeight="1">
      <c r="A22" s="215" t="s">
        <v>162</v>
      </c>
      <c r="B22" s="25">
        <v>540442</v>
      </c>
      <c r="C22" s="25">
        <v>769897</v>
      </c>
      <c r="D22" s="189">
        <v>0</v>
      </c>
      <c r="E22" s="189">
        <v>0</v>
      </c>
      <c r="F22" s="25">
        <f>SUM(B22:E22)</f>
        <v>1310339</v>
      </c>
    </row>
    <row r="23" spans="1:6" s="32" customFormat="1" ht="15" customHeight="1">
      <c r="A23" s="215" t="s">
        <v>163</v>
      </c>
      <c r="B23" s="25">
        <v>3793</v>
      </c>
      <c r="C23" s="25">
        <v>7943</v>
      </c>
      <c r="D23" s="189">
        <v>0</v>
      </c>
      <c r="E23" s="189">
        <v>0</v>
      </c>
      <c r="F23" s="25">
        <f>SUM(B23:E23)</f>
        <v>11736</v>
      </c>
    </row>
    <row r="24" spans="1:6" s="32" customFormat="1" ht="15" customHeight="1" thickBot="1">
      <c r="A24" s="219" t="s">
        <v>164</v>
      </c>
      <c r="B24" s="220">
        <f>SUM(B21:B23)</f>
        <v>2089726</v>
      </c>
      <c r="C24" s="220">
        <f>SUM(C21:C23)</f>
        <v>2869267</v>
      </c>
      <c r="D24" s="221">
        <f>SUM(D21:D23)</f>
        <v>0</v>
      </c>
      <c r="E24" s="221">
        <f>SUM(E21:E23)</f>
        <v>0</v>
      </c>
      <c r="F24" s="222">
        <f>SUM(F21:F23)</f>
        <v>4958993</v>
      </c>
    </row>
    <row r="25" spans="1:6" s="228" customFormat="1" ht="15" customHeight="1" thickTop="1">
      <c r="A25" s="227"/>
      <c r="B25" s="223"/>
      <c r="C25" s="223"/>
      <c r="D25" s="223"/>
      <c r="E25" s="223"/>
      <c r="F25" s="225"/>
    </row>
    <row r="26" spans="1:6" s="32" customFormat="1" ht="15" customHeight="1">
      <c r="A26" s="213" t="s">
        <v>169</v>
      </c>
      <c r="B26" s="223"/>
      <c r="C26" s="223"/>
      <c r="D26" s="223"/>
      <c r="E26" s="223"/>
      <c r="F26" s="225"/>
    </row>
    <row r="27" spans="1:6" s="32" customFormat="1" ht="15" customHeight="1">
      <c r="A27" s="215" t="s">
        <v>161</v>
      </c>
      <c r="B27" s="217">
        <f aca="true" t="shared" si="0" ref="B27:E29">B9-(B15-B21)</f>
        <v>660973</v>
      </c>
      <c r="C27" s="229">
        <f t="shared" si="0"/>
        <v>1152617</v>
      </c>
      <c r="D27" s="217">
        <f t="shared" si="0"/>
        <v>-1548</v>
      </c>
      <c r="E27" s="189">
        <f t="shared" si="0"/>
        <v>0</v>
      </c>
      <c r="F27" s="229">
        <f>SUM(B27:E27)</f>
        <v>1812042</v>
      </c>
    </row>
    <row r="28" spans="1:6" s="32" customFormat="1" ht="15" customHeight="1">
      <c r="A28" s="215" t="s">
        <v>162</v>
      </c>
      <c r="B28" s="217">
        <f t="shared" si="0"/>
        <v>240201</v>
      </c>
      <c r="C28" s="229">
        <f t="shared" si="0"/>
        <v>428945</v>
      </c>
      <c r="D28" s="189">
        <f t="shared" si="0"/>
        <v>0</v>
      </c>
      <c r="E28" s="189">
        <f t="shared" si="0"/>
        <v>0</v>
      </c>
      <c r="F28" s="229">
        <f>SUM(B28:E28)</f>
        <v>669146</v>
      </c>
    </row>
    <row r="29" spans="1:6" s="32" customFormat="1" ht="15" customHeight="1">
      <c r="A29" s="230" t="s">
        <v>163</v>
      </c>
      <c r="B29" s="217">
        <f t="shared" si="0"/>
        <v>1779</v>
      </c>
      <c r="C29" s="25">
        <f t="shared" si="0"/>
        <v>4311</v>
      </c>
      <c r="D29" s="189">
        <f t="shared" si="0"/>
        <v>0</v>
      </c>
      <c r="E29" s="189">
        <f t="shared" si="0"/>
        <v>0</v>
      </c>
      <c r="F29" s="25">
        <f>SUM(B29:E29)</f>
        <v>6090</v>
      </c>
    </row>
    <row r="30" spans="1:6" s="32" customFormat="1" ht="15" customHeight="1" thickBot="1">
      <c r="A30" s="219" t="s">
        <v>164</v>
      </c>
      <c r="B30" s="231">
        <f>SUM(B27:B29)</f>
        <v>902953</v>
      </c>
      <c r="C30" s="231">
        <f>SUM(C27:C29)</f>
        <v>1585873</v>
      </c>
      <c r="D30" s="231">
        <f>SUM(D27:D29)</f>
        <v>-1548</v>
      </c>
      <c r="E30" s="232">
        <f>SUM(E27:E29)</f>
        <v>0</v>
      </c>
      <c r="F30" s="231">
        <f>SUM(F27:F29)</f>
        <v>2487278</v>
      </c>
    </row>
    <row r="31" spans="2:6" s="7" customFormat="1" ht="15" customHeight="1" thickTop="1">
      <c r="B31" s="224"/>
      <c r="C31" s="224"/>
      <c r="D31" s="224"/>
      <c r="E31" s="224"/>
      <c r="F31" s="224"/>
    </row>
    <row r="32" spans="1:6" s="7" customFormat="1" ht="15" customHeight="1">
      <c r="A32" s="337" t="s">
        <v>170</v>
      </c>
      <c r="B32" s="338"/>
      <c r="C32" s="338"/>
      <c r="D32" s="338"/>
      <c r="E32" s="337"/>
      <c r="F32" s="337"/>
    </row>
    <row r="33" spans="1:6" s="7" customFormat="1" ht="15" customHeight="1">
      <c r="A33" s="337"/>
      <c r="B33" s="338"/>
      <c r="C33" s="338"/>
      <c r="D33" s="338"/>
      <c r="E33" s="337"/>
      <c r="F33" s="337"/>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06" customWidth="1"/>
    <col min="2" max="6" width="18.7109375" style="233" customWidth="1"/>
    <col min="7" max="16384" width="15.7109375" style="206" customWidth="1"/>
  </cols>
  <sheetData>
    <row r="1" spans="1:6" s="198" customFormat="1" ht="30" customHeight="1">
      <c r="A1" s="195" t="s">
        <v>0</v>
      </c>
      <c r="B1" s="196"/>
      <c r="C1" s="196"/>
      <c r="D1" s="196"/>
      <c r="E1" s="196"/>
      <c r="F1" s="197"/>
    </row>
    <row r="2" spans="1:6" s="202" customFormat="1" ht="15" customHeight="1">
      <c r="A2" s="199"/>
      <c r="B2" s="200"/>
      <c r="C2" s="200"/>
      <c r="D2" s="200"/>
      <c r="E2" s="200"/>
      <c r="F2" s="201"/>
    </row>
    <row r="3" spans="1:6" ht="15" customHeight="1">
      <c r="A3" s="203" t="s">
        <v>158</v>
      </c>
      <c r="B3" s="204"/>
      <c r="C3" s="204"/>
      <c r="D3" s="204"/>
      <c r="E3" s="204"/>
      <c r="F3" s="205"/>
    </row>
    <row r="4" spans="1:6" ht="15" customHeight="1">
      <c r="A4" s="203" t="s">
        <v>155</v>
      </c>
      <c r="B4" s="204"/>
      <c r="C4" s="204"/>
      <c r="D4" s="204"/>
      <c r="E4" s="204"/>
      <c r="F4" s="205"/>
    </row>
    <row r="5" spans="1:6" s="7" customFormat="1" ht="15" customHeight="1">
      <c r="A5" s="207"/>
      <c r="B5" s="208"/>
      <c r="C5" s="208"/>
      <c r="D5" s="208"/>
      <c r="E5" s="208"/>
      <c r="F5" s="208"/>
    </row>
    <row r="6" spans="2:6" s="7" customFormat="1" ht="30" customHeight="1">
      <c r="B6" s="209" t="s">
        <v>69</v>
      </c>
      <c r="C6" s="209" t="s">
        <v>70</v>
      </c>
      <c r="D6" s="209" t="s">
        <v>71</v>
      </c>
      <c r="E6" s="209" t="s">
        <v>72</v>
      </c>
      <c r="F6" s="210" t="s">
        <v>73</v>
      </c>
    </row>
    <row r="7" spans="1:6" s="7" customFormat="1" ht="15" customHeight="1">
      <c r="A7" s="211" t="s">
        <v>159</v>
      </c>
      <c r="B7" s="208"/>
      <c r="C7" s="208"/>
      <c r="D7" s="208"/>
      <c r="E7" s="208"/>
      <c r="F7" s="208"/>
    </row>
    <row r="8" spans="1:6" s="7" customFormat="1" ht="15" customHeight="1">
      <c r="A8" s="213" t="s">
        <v>160</v>
      </c>
      <c r="B8" s="214"/>
      <c r="C8" s="214"/>
      <c r="D8" s="214"/>
      <c r="E8" s="214"/>
      <c r="F8" s="214"/>
    </row>
    <row r="9" spans="1:6" s="212" customFormat="1" ht="15" customHeight="1">
      <c r="A9" s="215" t="s">
        <v>161</v>
      </c>
      <c r="B9" s="216">
        <f>-'[1]TB - Rounded'!I213</f>
        <v>3573015</v>
      </c>
      <c r="C9" s="216">
        <f>-'[1]TB - Rounded'!I209</f>
        <v>-82709</v>
      </c>
      <c r="D9" s="216">
        <f>-'[1]TB - Rounded'!I206</f>
        <v>-2468</v>
      </c>
      <c r="E9" s="189">
        <v>0</v>
      </c>
      <c r="F9" s="216">
        <f>SUM(B9:E9)</f>
        <v>3487838</v>
      </c>
    </row>
    <row r="10" spans="1:6" s="7" customFormat="1" ht="15" customHeight="1">
      <c r="A10" s="215" t="s">
        <v>162</v>
      </c>
      <c r="B10" s="25">
        <f>-'[1]TB - Rounded'!I214</f>
        <v>1326795</v>
      </c>
      <c r="C10" s="217">
        <f>-'[1]TB - Rounded'!I210</f>
        <v>-27806</v>
      </c>
      <c r="D10" s="217">
        <f>-'[1]TB - Rounded'!I207</f>
        <v>-266</v>
      </c>
      <c r="E10" s="189">
        <v>0</v>
      </c>
      <c r="F10" s="25">
        <f>SUM(B10:E10)</f>
        <v>1298723</v>
      </c>
    </row>
    <row r="11" spans="1:6" s="7" customFormat="1" ht="15" customHeight="1">
      <c r="A11" s="215" t="s">
        <v>163</v>
      </c>
      <c r="B11" s="218">
        <f>-'[1]TB - Rounded'!I215</f>
        <v>10405</v>
      </c>
      <c r="C11" s="217">
        <f>-'[1]TB - Rounded'!I211</f>
        <v>-215</v>
      </c>
      <c r="D11" s="189">
        <v>0</v>
      </c>
      <c r="E11" s="189">
        <v>0</v>
      </c>
      <c r="F11" s="218">
        <f>SUM(B11:E11)</f>
        <v>10190</v>
      </c>
    </row>
    <row r="12" spans="1:6" s="32" customFormat="1" ht="15" customHeight="1" thickBot="1">
      <c r="A12" s="219" t="s">
        <v>164</v>
      </c>
      <c r="B12" s="220">
        <f>SUM(B9:B11)</f>
        <v>4910215</v>
      </c>
      <c r="C12" s="220">
        <f>SUM(C9:C11)</f>
        <v>-110730</v>
      </c>
      <c r="D12" s="220">
        <f>SUM(D9:D11)</f>
        <v>-2734</v>
      </c>
      <c r="E12" s="221">
        <f>SUM(E9:E11)</f>
        <v>0</v>
      </c>
      <c r="F12" s="222">
        <f>SUM(F9:F11)</f>
        <v>4796751</v>
      </c>
    </row>
    <row r="13" spans="1:6" s="32" customFormat="1" ht="15" customHeight="1" thickTop="1">
      <c r="A13" s="215"/>
      <c r="B13" s="223"/>
      <c r="C13" s="223"/>
      <c r="D13" s="223"/>
      <c r="E13" s="223"/>
      <c r="F13" s="224"/>
    </row>
    <row r="14" spans="1:6" s="32" customFormat="1" ht="30" customHeight="1">
      <c r="A14" s="213" t="s">
        <v>165</v>
      </c>
      <c r="B14" s="223"/>
      <c r="C14" s="223"/>
      <c r="D14" s="223"/>
      <c r="E14" s="223"/>
      <c r="F14" s="225"/>
    </row>
    <row r="15" spans="1:6" s="32" customFormat="1" ht="15" customHeight="1">
      <c r="A15" s="215" t="s">
        <v>161</v>
      </c>
      <c r="B15" s="25">
        <f>-'[1]TB - Rounded'!I58</f>
        <v>2698590</v>
      </c>
      <c r="C15" s="25">
        <f>-'[1]TB - Rounded'!I54</f>
        <v>912763</v>
      </c>
      <c r="D15" s="189">
        <v>0</v>
      </c>
      <c r="E15" s="189">
        <v>0</v>
      </c>
      <c r="F15" s="25">
        <f>SUM(B15:E15)</f>
        <v>3611353</v>
      </c>
    </row>
    <row r="16" spans="1:6" s="32" customFormat="1" ht="15" customHeight="1">
      <c r="A16" s="215" t="s">
        <v>166</v>
      </c>
      <c r="B16" s="25">
        <f>-'[1]TB - Rounded'!I59</f>
        <v>1010906</v>
      </c>
      <c r="C16" s="25">
        <f>-'[1]TB - Rounded'!I55</f>
        <v>331875</v>
      </c>
      <c r="D16" s="189">
        <v>0</v>
      </c>
      <c r="E16" s="189">
        <v>0</v>
      </c>
      <c r="F16" s="25">
        <f>SUM(B16:E16)</f>
        <v>1342781</v>
      </c>
    </row>
    <row r="17" spans="1:6" s="32" customFormat="1" ht="15" customHeight="1">
      <c r="A17" s="215" t="s">
        <v>167</v>
      </c>
      <c r="B17" s="25">
        <f>-'[1]TB - Rounded'!I60</f>
        <v>8064</v>
      </c>
      <c r="C17" s="25">
        <f>-'[1]TB - Rounded'!I56</f>
        <v>3417</v>
      </c>
      <c r="D17" s="189">
        <v>0</v>
      </c>
      <c r="E17" s="189">
        <v>0</v>
      </c>
      <c r="F17" s="25">
        <f>SUM(B17:E17)</f>
        <v>11481</v>
      </c>
    </row>
    <row r="18" spans="1:6" s="32" customFormat="1" ht="15" customHeight="1" thickBot="1">
      <c r="A18" s="219" t="s">
        <v>164</v>
      </c>
      <c r="B18" s="220">
        <f>SUM(B15:B17)</f>
        <v>3717560</v>
      </c>
      <c r="C18" s="220">
        <f>SUM(C15:C17)</f>
        <v>1248055</v>
      </c>
      <c r="D18" s="221">
        <f>SUM(D15:D17)</f>
        <v>0</v>
      </c>
      <c r="E18" s="221">
        <f>SUM(E15:E17)</f>
        <v>0</v>
      </c>
      <c r="F18" s="222">
        <f>SUM(F15:F17)</f>
        <v>4965615</v>
      </c>
    </row>
    <row r="19" spans="1:6" s="32" customFormat="1" ht="15" customHeight="1" thickTop="1">
      <c r="A19" s="215"/>
      <c r="B19" s="223"/>
      <c r="C19" s="223"/>
      <c r="D19" s="223"/>
      <c r="E19" s="223"/>
      <c r="F19" s="224"/>
    </row>
    <row r="20" spans="1:6" s="32" customFormat="1" ht="30" customHeight="1">
      <c r="A20" s="213" t="s">
        <v>171</v>
      </c>
      <c r="B20" s="226"/>
      <c r="C20" s="226"/>
      <c r="D20" s="226"/>
      <c r="E20" s="226"/>
      <c r="F20" s="225"/>
    </row>
    <row r="21" spans="1:6" s="32" customFormat="1" ht="15" customHeight="1">
      <c r="A21" s="215" t="s">
        <v>161</v>
      </c>
      <c r="B21" s="189">
        <v>0</v>
      </c>
      <c r="C21" s="25">
        <v>3785796</v>
      </c>
      <c r="D21" s="189">
        <v>0</v>
      </c>
      <c r="E21" s="189">
        <v>0</v>
      </c>
      <c r="F21" s="25">
        <f>SUM(B21:E21)</f>
        <v>3785796</v>
      </c>
    </row>
    <row r="22" spans="1:6" s="32" customFormat="1" ht="15" customHeight="1">
      <c r="A22" s="215" t="s">
        <v>162</v>
      </c>
      <c r="B22" s="189">
        <v>0</v>
      </c>
      <c r="C22" s="25">
        <v>1385137</v>
      </c>
      <c r="D22" s="189">
        <v>0</v>
      </c>
      <c r="E22" s="189">
        <v>0</v>
      </c>
      <c r="F22" s="25">
        <f>SUM(B22:E22)</f>
        <v>1385137</v>
      </c>
    </row>
    <row r="23" spans="1:6" s="32" customFormat="1" ht="15" customHeight="1">
      <c r="A23" s="215" t="s">
        <v>163</v>
      </c>
      <c r="B23" s="189">
        <v>0</v>
      </c>
      <c r="C23" s="25">
        <v>13681</v>
      </c>
      <c r="D23" s="189">
        <v>0</v>
      </c>
      <c r="E23" s="189">
        <v>0</v>
      </c>
      <c r="F23" s="25">
        <f>SUM(B23:E23)</f>
        <v>13681</v>
      </c>
    </row>
    <row r="24" spans="1:6" s="32" customFormat="1" ht="15" customHeight="1" thickBot="1">
      <c r="A24" s="219" t="s">
        <v>164</v>
      </c>
      <c r="B24" s="234">
        <f>SUM(B21:B23)</f>
        <v>0</v>
      </c>
      <c r="C24" s="220">
        <f>SUM(C21:C23)</f>
        <v>5184614</v>
      </c>
      <c r="D24" s="221">
        <f>SUM(D21:D23)</f>
        <v>0</v>
      </c>
      <c r="E24" s="221">
        <f>SUM(E21:E23)</f>
        <v>0</v>
      </c>
      <c r="F24" s="222">
        <f>SUM(F21:F23)</f>
        <v>5184614</v>
      </c>
    </row>
    <row r="25" spans="1:6" s="228" customFormat="1" ht="15" customHeight="1" thickTop="1">
      <c r="A25" s="227"/>
      <c r="B25" s="223"/>
      <c r="C25" s="223"/>
      <c r="D25" s="223"/>
      <c r="E25" s="223"/>
      <c r="F25" s="225"/>
    </row>
    <row r="26" spans="1:6" s="32" customFormat="1" ht="15" customHeight="1">
      <c r="A26" s="213" t="s">
        <v>169</v>
      </c>
      <c r="B26" s="223"/>
      <c r="C26" s="223"/>
      <c r="D26" s="223"/>
      <c r="E26" s="223"/>
      <c r="F26" s="225"/>
    </row>
    <row r="27" spans="1:6" s="32" customFormat="1" ht="15" customHeight="1">
      <c r="A27" s="215" t="s">
        <v>161</v>
      </c>
      <c r="B27" s="229">
        <f aca="true" t="shared" si="0" ref="B27:E29">B9-(B15-B21)</f>
        <v>874425</v>
      </c>
      <c r="C27" s="229">
        <f t="shared" si="0"/>
        <v>2790324</v>
      </c>
      <c r="D27" s="217">
        <f t="shared" si="0"/>
        <v>-2468</v>
      </c>
      <c r="E27" s="189">
        <f t="shared" si="0"/>
        <v>0</v>
      </c>
      <c r="F27" s="229">
        <f>SUM(B27:E27)</f>
        <v>3662281</v>
      </c>
    </row>
    <row r="28" spans="1:6" s="32" customFormat="1" ht="15" customHeight="1">
      <c r="A28" s="215" t="s">
        <v>162</v>
      </c>
      <c r="B28" s="229">
        <f t="shared" si="0"/>
        <v>315889</v>
      </c>
      <c r="C28" s="229">
        <f t="shared" si="0"/>
        <v>1025456</v>
      </c>
      <c r="D28" s="217">
        <f t="shared" si="0"/>
        <v>-266</v>
      </c>
      <c r="E28" s="189">
        <f t="shared" si="0"/>
        <v>0</v>
      </c>
      <c r="F28" s="229">
        <f>SUM(B28:E28)</f>
        <v>1341079</v>
      </c>
    </row>
    <row r="29" spans="1:6" s="32" customFormat="1" ht="15" customHeight="1">
      <c r="A29" s="230" t="s">
        <v>163</v>
      </c>
      <c r="B29" s="25">
        <f t="shared" si="0"/>
        <v>2341</v>
      </c>
      <c r="C29" s="25">
        <f t="shared" si="0"/>
        <v>10049</v>
      </c>
      <c r="D29" s="189">
        <f t="shared" si="0"/>
        <v>0</v>
      </c>
      <c r="E29" s="189">
        <f t="shared" si="0"/>
        <v>0</v>
      </c>
      <c r="F29" s="25">
        <f>SUM(B29:E29)</f>
        <v>12390</v>
      </c>
    </row>
    <row r="30" spans="1:6" s="32" customFormat="1" ht="15" customHeight="1" thickBot="1">
      <c r="A30" s="219" t="s">
        <v>164</v>
      </c>
      <c r="B30" s="231">
        <f>SUM(B27:B29)</f>
        <v>1192655</v>
      </c>
      <c r="C30" s="231">
        <f>SUM(C27:C29)</f>
        <v>3825829</v>
      </c>
      <c r="D30" s="231">
        <f>SUM(D27:D29)</f>
        <v>-2734</v>
      </c>
      <c r="E30" s="232">
        <f>SUM(E27:E29)</f>
        <v>0</v>
      </c>
      <c r="F30" s="231">
        <f>SUM(F27:F29)</f>
        <v>5015750</v>
      </c>
    </row>
    <row r="31" spans="1:6" s="32" customFormat="1" ht="15" customHeight="1" thickTop="1">
      <c r="A31" s="219"/>
      <c r="B31" s="21"/>
      <c r="C31" s="21"/>
      <c r="D31" s="21"/>
      <c r="E31" s="235"/>
      <c r="F31" s="21"/>
    </row>
    <row r="32" spans="1:6" s="236" customFormat="1" ht="19.5" customHeight="1">
      <c r="A32" s="339" t="s">
        <v>172</v>
      </c>
      <c r="B32" s="339"/>
      <c r="C32" s="339"/>
      <c r="D32" s="339"/>
      <c r="E32" s="339"/>
      <c r="F32" s="339"/>
    </row>
    <row r="33" spans="1:6" s="236" customFormat="1" ht="19.5" customHeight="1">
      <c r="A33" s="339"/>
      <c r="B33" s="339"/>
      <c r="C33" s="339"/>
      <c r="D33" s="339"/>
      <c r="E33" s="339"/>
      <c r="F33" s="339"/>
    </row>
    <row r="34" spans="1:6" s="236" customFormat="1" ht="19.5" customHeight="1">
      <c r="A34" s="339"/>
      <c r="B34" s="339"/>
      <c r="C34" s="339"/>
      <c r="D34" s="339"/>
      <c r="E34" s="339"/>
      <c r="F34" s="339"/>
    </row>
    <row r="35" spans="1:6" s="240" customFormat="1" ht="15" customHeight="1">
      <c r="A35" s="237"/>
      <c r="B35" s="340" t="s">
        <v>173</v>
      </c>
      <c r="C35" s="238"/>
      <c r="D35" s="239"/>
      <c r="E35" s="340" t="s">
        <v>173</v>
      </c>
      <c r="F35" s="238"/>
    </row>
    <row r="36" spans="1:6" s="240" customFormat="1" ht="15" customHeight="1">
      <c r="A36" s="241" t="s">
        <v>174</v>
      </c>
      <c r="B36" s="340"/>
      <c r="C36" s="242" t="s">
        <v>175</v>
      </c>
      <c r="D36" s="238" t="s">
        <v>174</v>
      </c>
      <c r="E36" s="340"/>
      <c r="F36" s="242" t="s">
        <v>175</v>
      </c>
    </row>
    <row r="37" spans="1:6" s="246" customFormat="1" ht="15" customHeight="1">
      <c r="A37" s="243" t="s">
        <v>176</v>
      </c>
      <c r="B37" s="244">
        <v>822285.8200000001</v>
      </c>
      <c r="C37" s="245">
        <f>B37+103113</f>
        <v>925398.8200000001</v>
      </c>
      <c r="D37" s="243" t="s">
        <v>177</v>
      </c>
      <c r="E37" s="244">
        <v>784672.29</v>
      </c>
      <c r="F37" s="245">
        <f>E37+99036</f>
        <v>883708.29</v>
      </c>
    </row>
    <row r="38" spans="1:7" s="246" customFormat="1" ht="15" customHeight="1">
      <c r="A38" s="243" t="s">
        <v>178</v>
      </c>
      <c r="B38" s="244">
        <v>822621.2</v>
      </c>
      <c r="C38" s="245">
        <f>B38+102393</f>
        <v>925014.2</v>
      </c>
      <c r="D38" s="243" t="s">
        <v>179</v>
      </c>
      <c r="E38" s="244">
        <v>768515.8899999999</v>
      </c>
      <c r="F38" s="245">
        <f>E38+96862</f>
        <v>865377.8899999999</v>
      </c>
      <c r="G38" s="247"/>
    </row>
    <row r="39" spans="1:7" s="246" customFormat="1" ht="15" customHeight="1">
      <c r="A39" s="243" t="s">
        <v>180</v>
      </c>
      <c r="B39" s="244">
        <v>832220.6200000001</v>
      </c>
      <c r="C39" s="245">
        <f>B39+104201</f>
        <v>936421.6200000001</v>
      </c>
      <c r="D39" s="248"/>
      <c r="E39" s="245"/>
      <c r="F39" s="245"/>
      <c r="G39" s="247"/>
    </row>
    <row r="40" spans="1:7" s="246" customFormat="1" ht="15" customHeight="1">
      <c r="A40" s="243" t="s">
        <v>181</v>
      </c>
      <c r="B40" s="244">
        <v>813663.6599999999</v>
      </c>
      <c r="C40" s="245">
        <f>B40+101431</f>
        <v>915094.6599999999</v>
      </c>
      <c r="D40" s="248"/>
      <c r="E40" s="245"/>
      <c r="F40" s="245"/>
      <c r="G40" s="247"/>
    </row>
    <row r="41" spans="1:6" s="252" customFormat="1" ht="15" customHeight="1">
      <c r="A41" s="249"/>
      <c r="B41" s="250"/>
      <c r="C41" s="250"/>
      <c r="D41" s="250"/>
      <c r="E41" s="249"/>
      <c r="F41" s="251"/>
    </row>
    <row r="42" spans="1:6" s="252" customFormat="1" ht="15" customHeight="1">
      <c r="A42" s="339" t="s">
        <v>182</v>
      </c>
      <c r="B42" s="339"/>
      <c r="C42" s="339"/>
      <c r="D42" s="339"/>
      <c r="E42" s="339"/>
      <c r="F42" s="339"/>
    </row>
    <row r="43" spans="1:6" s="252" customFormat="1" ht="15" customHeight="1">
      <c r="A43" s="339"/>
      <c r="B43" s="339"/>
      <c r="C43" s="339"/>
      <c r="D43" s="339"/>
      <c r="E43" s="339"/>
      <c r="F43" s="339"/>
    </row>
    <row r="44" spans="1:6" s="252" customFormat="1" ht="15" customHeight="1">
      <c r="A44" s="249"/>
      <c r="B44" s="250"/>
      <c r="C44" s="250"/>
      <c r="D44" s="250"/>
      <c r="E44" s="249"/>
      <c r="F44" s="251"/>
    </row>
    <row r="45" spans="1:6" s="252" customFormat="1" ht="15" customHeight="1">
      <c r="A45" s="249"/>
      <c r="B45" s="250"/>
      <c r="C45" s="250"/>
      <c r="D45" s="250"/>
      <c r="E45" s="249"/>
      <c r="F45" s="251"/>
    </row>
    <row r="46" spans="1:6" s="252" customFormat="1" ht="15" customHeight="1">
      <c r="A46" s="249"/>
      <c r="B46" s="250"/>
      <c r="C46" s="250"/>
      <c r="D46" s="250"/>
      <c r="E46" s="249"/>
      <c r="F46" s="251"/>
    </row>
    <row r="47" spans="1:6" s="252" customFormat="1" ht="15" customHeight="1">
      <c r="A47" s="249"/>
      <c r="B47" s="250"/>
      <c r="C47" s="250"/>
      <c r="D47" s="250"/>
      <c r="E47" s="249"/>
      <c r="F47" s="251"/>
    </row>
    <row r="48" spans="1:6" s="252" customFormat="1" ht="15" customHeight="1">
      <c r="A48" s="249"/>
      <c r="B48" s="250"/>
      <c r="C48" s="250"/>
      <c r="D48" s="250"/>
      <c r="E48" s="249"/>
      <c r="F48" s="251"/>
    </row>
    <row r="49" spans="1:6" s="252" customFormat="1" ht="15" customHeight="1">
      <c r="A49" s="249"/>
      <c r="B49" s="250"/>
      <c r="C49" s="250"/>
      <c r="D49" s="250"/>
      <c r="E49" s="249"/>
      <c r="F49" s="251"/>
    </row>
    <row r="50" spans="1:6" s="252" customFormat="1" ht="15" customHeight="1">
      <c r="A50" s="249"/>
      <c r="B50" s="250"/>
      <c r="C50" s="250"/>
      <c r="D50" s="250"/>
      <c r="E50" s="249"/>
      <c r="F50" s="251"/>
    </row>
    <row r="51" spans="1:6" s="252" customFormat="1" ht="15" customHeight="1">
      <c r="A51" s="249"/>
      <c r="B51" s="250"/>
      <c r="C51" s="250"/>
      <c r="D51" s="250"/>
      <c r="E51" s="249"/>
      <c r="F51" s="251"/>
    </row>
    <row r="52" spans="1:6" s="252" customFormat="1" ht="15" customHeight="1">
      <c r="A52" s="249"/>
      <c r="B52" s="250"/>
      <c r="C52" s="250"/>
      <c r="D52" s="250"/>
      <c r="E52" s="249"/>
      <c r="F52" s="251"/>
    </row>
    <row r="53" spans="1:6" s="252" customFormat="1" ht="15" customHeight="1">
      <c r="A53" s="249"/>
      <c r="B53" s="250"/>
      <c r="C53" s="250"/>
      <c r="D53" s="250"/>
      <c r="E53" s="249"/>
      <c r="F53" s="251"/>
    </row>
    <row r="54" spans="1:6" s="252" customFormat="1" ht="15" customHeight="1">
      <c r="A54" s="249"/>
      <c r="B54" s="250"/>
      <c r="C54" s="250"/>
      <c r="D54" s="250"/>
      <c r="E54" s="249"/>
      <c r="F54" s="251"/>
    </row>
    <row r="55" spans="1:6" s="252" customFormat="1" ht="15" customHeight="1">
      <c r="A55" s="249"/>
      <c r="B55" s="250"/>
      <c r="C55" s="250"/>
      <c r="D55" s="250"/>
      <c r="E55" s="249"/>
      <c r="F55" s="251"/>
    </row>
    <row r="56" spans="1:6" s="252" customFormat="1" ht="15" customHeight="1">
      <c r="A56" s="249"/>
      <c r="B56" s="250"/>
      <c r="C56" s="250"/>
      <c r="D56" s="250"/>
      <c r="E56" s="249"/>
      <c r="F56" s="251"/>
    </row>
    <row r="57" spans="1:6" s="252" customFormat="1" ht="15" customHeight="1">
      <c r="A57" s="249"/>
      <c r="B57" s="250"/>
      <c r="C57" s="250"/>
      <c r="D57" s="250"/>
      <c r="E57" s="249"/>
      <c r="F57" s="251"/>
    </row>
    <row r="58" spans="1:6" s="252" customFormat="1" ht="15" customHeight="1">
      <c r="A58" s="249"/>
      <c r="B58" s="250"/>
      <c r="C58" s="250"/>
      <c r="D58" s="250"/>
      <c r="E58" s="249"/>
      <c r="F58" s="251"/>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60" customWidth="1"/>
    <col min="2" max="4" width="16.7109375" style="286" customWidth="1"/>
    <col min="5" max="6" width="16.7109375" style="280" customWidth="1"/>
    <col min="7" max="16384" width="15.7109375" style="185" customWidth="1"/>
  </cols>
  <sheetData>
    <row r="1" spans="1:6" s="253" customFormat="1" ht="24.75" customHeight="1">
      <c r="A1" s="341" t="s">
        <v>0</v>
      </c>
      <c r="B1" s="341"/>
      <c r="C1" s="341"/>
      <c r="D1" s="341"/>
      <c r="E1" s="341"/>
      <c r="F1" s="341"/>
    </row>
    <row r="2" spans="1:6" s="256" customFormat="1" ht="15" customHeight="1">
      <c r="A2" s="254"/>
      <c r="B2" s="255"/>
      <c r="C2" s="255"/>
      <c r="D2" s="255"/>
      <c r="E2" s="255"/>
      <c r="F2" s="255"/>
    </row>
    <row r="3" spans="1:6" s="257" customFormat="1" ht="15" customHeight="1">
      <c r="A3" s="342" t="s">
        <v>183</v>
      </c>
      <c r="B3" s="342"/>
      <c r="C3" s="342"/>
      <c r="D3" s="342"/>
      <c r="E3" s="342"/>
      <c r="F3" s="342"/>
    </row>
    <row r="4" spans="1:6" s="257" customFormat="1" ht="15" customHeight="1">
      <c r="A4" s="342" t="s">
        <v>184</v>
      </c>
      <c r="B4" s="342"/>
      <c r="C4" s="342"/>
      <c r="D4" s="342"/>
      <c r="E4" s="342"/>
      <c r="F4" s="342"/>
    </row>
    <row r="5" spans="1:6" s="259" customFormat="1" ht="15" customHeight="1">
      <c r="A5" s="254"/>
      <c r="B5" s="258"/>
      <c r="C5" s="258"/>
      <c r="D5" s="258"/>
      <c r="E5" s="255"/>
      <c r="F5" s="255"/>
    </row>
    <row r="6" spans="2:6" ht="30" customHeight="1">
      <c r="B6" s="209" t="s">
        <v>69</v>
      </c>
      <c r="C6" s="209" t="s">
        <v>70</v>
      </c>
      <c r="D6" s="209" t="s">
        <v>71</v>
      </c>
      <c r="E6" s="209" t="s">
        <v>72</v>
      </c>
      <c r="F6" s="210" t="s">
        <v>73</v>
      </c>
    </row>
    <row r="7" spans="1:6" ht="15" customHeight="1">
      <c r="A7" s="261" t="s">
        <v>185</v>
      </c>
      <c r="B7" s="262"/>
      <c r="C7" s="262"/>
      <c r="D7" s="262"/>
      <c r="E7" s="262"/>
      <c r="F7" s="262"/>
    </row>
    <row r="8" spans="1:6" ht="15" customHeight="1">
      <c r="A8" s="261" t="s">
        <v>186</v>
      </c>
      <c r="B8" s="263"/>
      <c r="C8" s="263"/>
      <c r="D8" s="263"/>
      <c r="E8" s="263"/>
      <c r="F8" s="263"/>
    </row>
    <row r="9" spans="1:6" ht="15" customHeight="1">
      <c r="A9" s="264" t="s">
        <v>187</v>
      </c>
      <c r="B9" s="216">
        <f>'[1]Loss Expenses Paid QTD-15'!E27</f>
        <v>105945</v>
      </c>
      <c r="C9" s="216">
        <f>'[1]Loss Expenses Paid QTD-15'!E21+'[1]TB - Rounded'!G285</f>
        <v>682923</v>
      </c>
      <c r="D9" s="216">
        <f>'[1]Loss Expenses Paid QTD-15'!E15+'[1]TB - Rounded'!G282</f>
        <v>-67630</v>
      </c>
      <c r="E9" s="216">
        <f>'[1]Loss Expenses Paid QTD-15'!E9+'[1]TB - Rounded'!G279</f>
        <v>-24044</v>
      </c>
      <c r="F9" s="216">
        <f>SUM(B9:E9)</f>
        <v>697194</v>
      </c>
    </row>
    <row r="10" spans="1:6" ht="15" customHeight="1">
      <c r="A10" s="264" t="s">
        <v>162</v>
      </c>
      <c r="B10" s="265">
        <f>'[1]Loss Expenses Paid QTD-15'!E28</f>
        <v>58276</v>
      </c>
      <c r="C10" s="265">
        <f>'[1]Loss Expenses Paid QTD-15'!E22</f>
        <v>228809</v>
      </c>
      <c r="D10" s="266">
        <f>'[1]Loss Expenses Paid QTD-15'!E16+'[1]TB - Rounded'!G283</f>
        <v>-21996</v>
      </c>
      <c r="E10" s="265">
        <f>'[1]Loss Expenses Paid QTD-15'!E10+'[1]TB - Rounded'!G280</f>
        <v>113</v>
      </c>
      <c r="F10" s="265">
        <f>SUM(B10:E10)</f>
        <v>265202</v>
      </c>
    </row>
    <row r="11" spans="1:6" ht="15" customHeight="1">
      <c r="A11" s="264" t="s">
        <v>163</v>
      </c>
      <c r="B11" s="189">
        <f>'[1]Loss Expenses Paid QTD-15'!E29</f>
        <v>0</v>
      </c>
      <c r="C11" s="189">
        <f>'[1]Loss Expenses Paid QTD-15'!E23</f>
        <v>0</v>
      </c>
      <c r="D11" s="189">
        <f>'[1]Loss Expenses Paid QTD-15'!E17</f>
        <v>0</v>
      </c>
      <c r="E11" s="189">
        <f>'[1]Loss Expenses Paid QTD-15'!E11</f>
        <v>0</v>
      </c>
      <c r="F11" s="189">
        <f>SUM(B11:E11)</f>
        <v>0</v>
      </c>
    </row>
    <row r="12" spans="1:6" ht="15" customHeight="1" thickBot="1">
      <c r="A12" s="267" t="s">
        <v>164</v>
      </c>
      <c r="B12" s="268">
        <f>SUM(B9:B11)</f>
        <v>164221</v>
      </c>
      <c r="C12" s="268">
        <f>SUM(C9:C11)</f>
        <v>911732</v>
      </c>
      <c r="D12" s="112">
        <f>SUM(D9:D11)</f>
        <v>-89626</v>
      </c>
      <c r="E12" s="112">
        <f>SUM(E9:E11)</f>
        <v>-23931</v>
      </c>
      <c r="F12" s="269">
        <f>SUM(F9:F11)</f>
        <v>962396</v>
      </c>
    </row>
    <row r="13" spans="1:6" ht="15" customHeight="1" thickTop="1">
      <c r="A13" s="261"/>
      <c r="B13" s="270"/>
      <c r="C13" s="270"/>
      <c r="D13" s="270"/>
      <c r="E13" s="271"/>
      <c r="F13" s="272"/>
    </row>
    <row r="14" spans="1:6" ht="15" customHeight="1">
      <c r="A14" s="261" t="s">
        <v>188</v>
      </c>
      <c r="B14" s="270"/>
      <c r="C14" s="270"/>
      <c r="D14" s="270"/>
      <c r="E14" s="271"/>
      <c r="F14" s="272"/>
    </row>
    <row r="15" spans="1:6" ht="15" customHeight="1">
      <c r="A15" s="264" t="s">
        <v>189</v>
      </c>
      <c r="B15" s="265">
        <f>'[1]Unpaid Loss Reserves-13'!B9</f>
        <v>52500</v>
      </c>
      <c r="C15" s="265">
        <f>'[1]Unpaid Loss Reserves-13'!C9</f>
        <v>377943</v>
      </c>
      <c r="D15" s="265">
        <f>'[1]Unpaid Loss Reserves-13'!D9</f>
        <v>25000</v>
      </c>
      <c r="E15" s="189">
        <v>0</v>
      </c>
      <c r="F15" s="265">
        <f>SUM(B15:E15)</f>
        <v>455443</v>
      </c>
    </row>
    <row r="16" spans="1:6" ht="15" customHeight="1">
      <c r="A16" s="264" t="s">
        <v>190</v>
      </c>
      <c r="B16" s="265">
        <f>'[1]Unpaid Loss Reserves-13'!B10</f>
        <v>66700</v>
      </c>
      <c r="C16" s="265">
        <f>'[1]Unpaid Loss Reserves-13'!C10</f>
        <v>153638</v>
      </c>
      <c r="D16" s="265">
        <f>'[1]Unpaid Loss Reserves-13'!D10</f>
        <v>1000</v>
      </c>
      <c r="E16" s="189">
        <v>0</v>
      </c>
      <c r="F16" s="265">
        <f>SUM(B16:E16)</f>
        <v>221338</v>
      </c>
    </row>
    <row r="17" spans="1:6" ht="15" customHeight="1">
      <c r="A17" s="264" t="s">
        <v>191</v>
      </c>
      <c r="B17" s="189">
        <f>'[1]Unpaid Loss Reserves-13'!B11</f>
        <v>0</v>
      </c>
      <c r="C17" s="189">
        <f>'[1]Unpaid Loss Reserves-13'!C11</f>
        <v>0</v>
      </c>
      <c r="D17" s="189">
        <f>'[1]Unpaid Loss Reserves-13'!D11</f>
        <v>0</v>
      </c>
      <c r="E17" s="189">
        <v>0</v>
      </c>
      <c r="F17" s="189">
        <f>SUM(B17:E17)</f>
        <v>0</v>
      </c>
    </row>
    <row r="18" spans="1:6" ht="15" customHeight="1" thickBot="1">
      <c r="A18" s="267" t="s">
        <v>164</v>
      </c>
      <c r="B18" s="268">
        <f>SUM(B15:B17)</f>
        <v>119200</v>
      </c>
      <c r="C18" s="268">
        <f>SUM(C15:C17)</f>
        <v>531581</v>
      </c>
      <c r="D18" s="268">
        <f>SUM(D15:D17)</f>
        <v>26000</v>
      </c>
      <c r="E18" s="221">
        <f>SUM(E15:E17)</f>
        <v>0</v>
      </c>
      <c r="F18" s="269">
        <f>SUM(F15:F17)</f>
        <v>676781</v>
      </c>
    </row>
    <row r="19" spans="1:6" ht="15" customHeight="1" thickTop="1">
      <c r="A19" s="261"/>
      <c r="B19" s="106"/>
      <c r="C19" s="106"/>
      <c r="D19" s="106"/>
      <c r="E19" s="273"/>
      <c r="F19" s="274"/>
    </row>
    <row r="20" spans="1:6" ht="15" customHeight="1">
      <c r="A20" s="261" t="s">
        <v>192</v>
      </c>
      <c r="B20" s="271"/>
      <c r="C20" s="271"/>
      <c r="D20" s="271"/>
      <c r="E20" s="271"/>
      <c r="F20" s="275"/>
    </row>
    <row r="21" spans="1:6" ht="15" customHeight="1">
      <c r="A21" s="264" t="s">
        <v>189</v>
      </c>
      <c r="B21" s="265">
        <f>'[1]Unpaid Loss Reserves-13'!B16</f>
        <v>98534</v>
      </c>
      <c r="C21" s="265">
        <f>'[1]Unpaid Loss Reserves-13'!C16</f>
        <v>184151</v>
      </c>
      <c r="D21" s="189">
        <f>'[1]Unpaid Loss Reserves-13'!D16</f>
        <v>0</v>
      </c>
      <c r="E21" s="189">
        <v>0</v>
      </c>
      <c r="F21" s="265">
        <f>SUM(B21:E21)</f>
        <v>282685</v>
      </c>
    </row>
    <row r="22" spans="1:6" ht="15" customHeight="1">
      <c r="A22" s="264" t="s">
        <v>190</v>
      </c>
      <c r="B22" s="265">
        <f>'[1]Unpaid Loss Reserves-13'!B17</f>
        <v>125186</v>
      </c>
      <c r="C22" s="265">
        <f>'[1]Unpaid Loss Reserves-13'!C17</f>
        <v>74860</v>
      </c>
      <c r="D22" s="265">
        <f>'[1]Unpaid Loss Reserves-13'!D17</f>
        <v>10861</v>
      </c>
      <c r="E22" s="189">
        <v>0</v>
      </c>
      <c r="F22" s="265">
        <f>SUM(B22:E22)</f>
        <v>210907</v>
      </c>
    </row>
    <row r="23" spans="1:6" ht="15" customHeight="1">
      <c r="A23" s="264" t="s">
        <v>191</v>
      </c>
      <c r="B23" s="189">
        <f>'[1]Unpaid Loss Reserves-13'!B18</f>
        <v>0</v>
      </c>
      <c r="C23" s="189">
        <f>'[1]Unpaid Loss Reserves-13'!C18</f>
        <v>0</v>
      </c>
      <c r="D23" s="189">
        <f>'[1]Unpaid Loss Reserves-13'!D18</f>
        <v>0</v>
      </c>
      <c r="E23" s="189">
        <v>0</v>
      </c>
      <c r="F23" s="189">
        <f>SUM(B23:E23)</f>
        <v>0</v>
      </c>
    </row>
    <row r="24" spans="1:6" ht="15" customHeight="1" thickBot="1">
      <c r="A24" s="267" t="s">
        <v>164</v>
      </c>
      <c r="B24" s="268">
        <f>SUM(B21:B23)</f>
        <v>223720</v>
      </c>
      <c r="C24" s="268">
        <f>SUM(C21:C23)</f>
        <v>259011</v>
      </c>
      <c r="D24" s="268">
        <f>SUM(D21:D23)</f>
        <v>10861</v>
      </c>
      <c r="E24" s="221">
        <f>SUM(E21:E23)</f>
        <v>0</v>
      </c>
      <c r="F24" s="269">
        <f>SUM(F21:F23)</f>
        <v>493592</v>
      </c>
    </row>
    <row r="25" spans="1:6" ht="15" customHeight="1" thickTop="1">
      <c r="A25" s="261"/>
      <c r="B25" s="270"/>
      <c r="C25" s="270"/>
      <c r="D25" s="270"/>
      <c r="E25" s="271"/>
      <c r="F25" s="272"/>
    </row>
    <row r="26" spans="1:6" ht="15" customHeight="1">
      <c r="A26" s="261" t="s">
        <v>193</v>
      </c>
      <c r="B26" s="276"/>
      <c r="C26" s="276"/>
      <c r="D26" s="276"/>
      <c r="E26" s="271"/>
      <c r="F26" s="272"/>
    </row>
    <row r="27" spans="1:6" ht="15" customHeight="1">
      <c r="A27" s="261" t="s">
        <v>194</v>
      </c>
      <c r="B27" s="276"/>
      <c r="C27" s="276"/>
      <c r="D27" s="276"/>
      <c r="E27" s="271"/>
      <c r="F27" s="272"/>
    </row>
    <row r="28" spans="1:6" ht="15" customHeight="1">
      <c r="A28" s="264" t="s">
        <v>189</v>
      </c>
      <c r="B28" s="265">
        <v>49087</v>
      </c>
      <c r="C28" s="265">
        <v>1315080</v>
      </c>
      <c r="D28" s="265">
        <v>63922</v>
      </c>
      <c r="E28" s="265">
        <v>31262</v>
      </c>
      <c r="F28" s="265">
        <f>SUM(B28:E28)</f>
        <v>1459351</v>
      </c>
    </row>
    <row r="29" spans="1:6" ht="15" customHeight="1">
      <c r="A29" s="264" t="s">
        <v>190</v>
      </c>
      <c r="B29" s="265">
        <v>47413</v>
      </c>
      <c r="C29" s="265">
        <v>314036</v>
      </c>
      <c r="D29" s="265">
        <v>2597</v>
      </c>
      <c r="E29" s="189">
        <v>0</v>
      </c>
      <c r="F29" s="265">
        <f>SUM(B29:E29)</f>
        <v>364046</v>
      </c>
    </row>
    <row r="30" spans="1:6" ht="15" customHeight="1">
      <c r="A30" s="264" t="s">
        <v>191</v>
      </c>
      <c r="B30" s="189">
        <v>0</v>
      </c>
      <c r="C30" s="189">
        <v>0</v>
      </c>
      <c r="D30" s="189">
        <v>0</v>
      </c>
      <c r="E30" s="189">
        <v>0</v>
      </c>
      <c r="F30" s="189">
        <f>SUM(B30:E30)</f>
        <v>0</v>
      </c>
    </row>
    <row r="31" spans="1:6" ht="15" customHeight="1" thickBot="1">
      <c r="A31" s="267" t="s">
        <v>164</v>
      </c>
      <c r="B31" s="268">
        <f>SUM(B28:B30)</f>
        <v>96500</v>
      </c>
      <c r="C31" s="268">
        <f>SUM(C28:C30)</f>
        <v>1629116</v>
      </c>
      <c r="D31" s="268">
        <f>SUM(D28:D30)</f>
        <v>66519</v>
      </c>
      <c r="E31" s="268">
        <f>SUM(E28:E30)</f>
        <v>31262</v>
      </c>
      <c r="F31" s="269">
        <f>SUM(F28:F30)</f>
        <v>1823397</v>
      </c>
    </row>
    <row r="32" spans="1:6" s="278" customFormat="1" ht="15" customHeight="1" thickTop="1">
      <c r="A32" s="261"/>
      <c r="B32" s="276"/>
      <c r="C32" s="276"/>
      <c r="D32" s="276"/>
      <c r="E32" s="276"/>
      <c r="F32" s="277"/>
    </row>
    <row r="33" spans="1:6" ht="15" customHeight="1">
      <c r="A33" s="261" t="s">
        <v>195</v>
      </c>
      <c r="B33" s="270"/>
      <c r="C33" s="270"/>
      <c r="D33" s="270"/>
      <c r="E33" s="271"/>
      <c r="F33" s="272"/>
    </row>
    <row r="34" spans="1:6" ht="15" customHeight="1">
      <c r="A34" s="264" t="s">
        <v>189</v>
      </c>
      <c r="B34" s="266">
        <f aca="true" t="shared" si="0" ref="B34:E36">B9+B15+B21-B28</f>
        <v>207892</v>
      </c>
      <c r="C34" s="266">
        <f t="shared" si="0"/>
        <v>-70063</v>
      </c>
      <c r="D34" s="266">
        <f t="shared" si="0"/>
        <v>-106552</v>
      </c>
      <c r="E34" s="266">
        <f t="shared" si="0"/>
        <v>-55306</v>
      </c>
      <c r="F34" s="266">
        <f>SUM(B34:E34)</f>
        <v>-24029</v>
      </c>
    </row>
    <row r="35" spans="1:6" ht="15" customHeight="1">
      <c r="A35" s="264" t="s">
        <v>190</v>
      </c>
      <c r="B35" s="266">
        <f t="shared" si="0"/>
        <v>202749</v>
      </c>
      <c r="C35" s="266">
        <f t="shared" si="0"/>
        <v>143271</v>
      </c>
      <c r="D35" s="266">
        <f t="shared" si="0"/>
        <v>-12732</v>
      </c>
      <c r="E35" s="266">
        <f t="shared" si="0"/>
        <v>113</v>
      </c>
      <c r="F35" s="266">
        <f>SUM(B35:E35)</f>
        <v>333401</v>
      </c>
    </row>
    <row r="36" spans="1:6" ht="15" customHeight="1">
      <c r="A36" s="264" t="s">
        <v>191</v>
      </c>
      <c r="B36" s="189">
        <f t="shared" si="0"/>
        <v>0</v>
      </c>
      <c r="C36" s="189">
        <f t="shared" si="0"/>
        <v>0</v>
      </c>
      <c r="D36" s="189">
        <f t="shared" si="0"/>
        <v>0</v>
      </c>
      <c r="E36" s="189">
        <f t="shared" si="0"/>
        <v>0</v>
      </c>
      <c r="F36" s="189">
        <f>SUM(B36:E36)</f>
        <v>0</v>
      </c>
    </row>
    <row r="37" spans="1:6" ht="15" customHeight="1" thickBot="1">
      <c r="A37" s="267" t="s">
        <v>164</v>
      </c>
      <c r="B37" s="279">
        <f>SUM(B34:B36)</f>
        <v>410641</v>
      </c>
      <c r="C37" s="279">
        <f>SUM(C34:C36)</f>
        <v>73208</v>
      </c>
      <c r="D37" s="279">
        <f>SUM(D34:D36)</f>
        <v>-119284</v>
      </c>
      <c r="E37" s="279">
        <f>SUM(E34:E36)</f>
        <v>-55193</v>
      </c>
      <c r="F37" s="279">
        <f>SUM(F34:F36)</f>
        <v>309372</v>
      </c>
    </row>
    <row r="38" spans="2:6" ht="15" customHeight="1" thickTop="1">
      <c r="B38" s="275"/>
      <c r="C38" s="275"/>
      <c r="D38" s="275"/>
      <c r="F38" s="281"/>
    </row>
    <row r="39" spans="1:6" s="285" customFormat="1" ht="15" customHeight="1">
      <c r="A39" s="282"/>
      <c r="B39" s="283"/>
      <c r="C39" s="283"/>
      <c r="D39" s="283"/>
      <c r="E39" s="284"/>
      <c r="F39" s="281"/>
    </row>
    <row r="40" spans="2:4" ht="15" customHeight="1">
      <c r="B40" s="262"/>
      <c r="C40" s="262"/>
      <c r="D40" s="262"/>
    </row>
    <row r="41" spans="2:4" ht="15" customHeight="1">
      <c r="B41" s="262"/>
      <c r="C41" s="262"/>
      <c r="D41" s="262"/>
    </row>
    <row r="42" spans="2:4" ht="15" customHeight="1">
      <c r="B42" s="262"/>
      <c r="C42" s="262"/>
      <c r="D42" s="262"/>
    </row>
    <row r="43" spans="1:4" ht="15" customHeight="1">
      <c r="A43" s="254"/>
      <c r="B43" s="262"/>
      <c r="C43" s="262"/>
      <c r="D43" s="262"/>
    </row>
    <row r="44" spans="1:4" ht="15" customHeight="1">
      <c r="A44" s="254"/>
      <c r="B44" s="262"/>
      <c r="C44" s="262"/>
      <c r="D44" s="262"/>
    </row>
    <row r="45" spans="1:4" ht="15" customHeight="1">
      <c r="A45" s="254"/>
      <c r="B45" s="262"/>
      <c r="C45" s="262"/>
      <c r="D45" s="262"/>
    </row>
    <row r="46" spans="1:4" ht="15" customHeight="1">
      <c r="A46" s="254"/>
      <c r="B46" s="262"/>
      <c r="C46" s="262"/>
      <c r="D46" s="262"/>
    </row>
    <row r="47" spans="1:4" ht="15" customHeight="1">
      <c r="A47" s="254"/>
      <c r="B47" s="262"/>
      <c r="C47" s="262"/>
      <c r="D47" s="262"/>
    </row>
    <row r="48" spans="1:4" ht="15" customHeight="1">
      <c r="A48" s="254"/>
      <c r="B48" s="262"/>
      <c r="C48" s="262"/>
      <c r="D48" s="262"/>
    </row>
    <row r="49" spans="1:4" s="185" customFormat="1" ht="15" customHeight="1">
      <c r="A49" s="254"/>
      <c r="B49" s="262"/>
      <c r="C49" s="262"/>
      <c r="D49" s="262"/>
    </row>
    <row r="50" spans="1:4" s="185" customFormat="1" ht="15" customHeight="1">
      <c r="A50" s="254"/>
      <c r="B50" s="262"/>
      <c r="C50" s="262"/>
      <c r="D50" s="262"/>
    </row>
    <row r="51" spans="1:4" s="185" customFormat="1" ht="15" customHeight="1">
      <c r="A51" s="254"/>
      <c r="B51" s="262"/>
      <c r="C51" s="262"/>
      <c r="D51" s="262"/>
    </row>
    <row r="52" spans="1:4" s="185" customFormat="1" ht="15" customHeight="1">
      <c r="A52" s="254"/>
      <c r="B52" s="262"/>
      <c r="C52" s="262"/>
      <c r="D52" s="262"/>
    </row>
    <row r="53" spans="1:4" s="185" customFormat="1" ht="15" customHeight="1">
      <c r="A53" s="254"/>
      <c r="B53" s="262"/>
      <c r="C53" s="262"/>
      <c r="D53" s="262"/>
    </row>
    <row r="54" spans="1:4" s="185" customFormat="1" ht="15" customHeight="1">
      <c r="A54" s="254"/>
      <c r="B54" s="262"/>
      <c r="C54" s="262"/>
      <c r="D54" s="262"/>
    </row>
    <row r="55" spans="1:4" s="185" customFormat="1" ht="15" customHeight="1">
      <c r="A55" s="254"/>
      <c r="B55" s="286"/>
      <c r="C55" s="286"/>
      <c r="D55" s="286"/>
    </row>
    <row r="56" spans="1:4" s="185" customFormat="1" ht="15" customHeight="1">
      <c r="A56" s="254"/>
      <c r="B56" s="286"/>
      <c r="C56" s="286"/>
      <c r="D56" s="286"/>
    </row>
    <row r="57" spans="1:4" s="185" customFormat="1" ht="15" customHeight="1">
      <c r="A57" s="254"/>
      <c r="B57" s="286"/>
      <c r="C57" s="286"/>
      <c r="D57" s="286"/>
    </row>
    <row r="58" spans="1:4" s="185" customFormat="1" ht="15" customHeight="1">
      <c r="A58" s="254"/>
      <c r="B58" s="286"/>
      <c r="C58" s="286"/>
      <c r="D58" s="286"/>
    </row>
    <row r="59" spans="1:4" s="185" customFormat="1" ht="15" customHeight="1">
      <c r="A59" s="254"/>
      <c r="B59" s="286"/>
      <c r="C59" s="286"/>
      <c r="D59" s="286"/>
    </row>
    <row r="60" spans="1:4" s="185" customFormat="1" ht="15" customHeight="1">
      <c r="A60" s="254"/>
      <c r="B60" s="286"/>
      <c r="C60" s="286"/>
      <c r="D60" s="286"/>
    </row>
    <row r="61" spans="1:4" s="185" customFormat="1" ht="15" customHeight="1">
      <c r="A61" s="254"/>
      <c r="B61" s="286"/>
      <c r="C61" s="286"/>
      <c r="D61" s="286"/>
    </row>
    <row r="62" spans="1:4" s="185" customFormat="1" ht="15" customHeight="1">
      <c r="A62" s="254"/>
      <c r="B62" s="286"/>
      <c r="C62" s="286"/>
      <c r="D62" s="286"/>
    </row>
    <row r="63" spans="1:4" s="185" customFormat="1" ht="15" customHeight="1">
      <c r="A63" s="254"/>
      <c r="B63" s="286"/>
      <c r="C63" s="286"/>
      <c r="D63" s="286"/>
    </row>
    <row r="64" spans="1:4" s="185" customFormat="1" ht="15" customHeight="1">
      <c r="A64" s="254"/>
      <c r="B64" s="286"/>
      <c r="C64" s="286"/>
      <c r="D64" s="286"/>
    </row>
    <row r="65" s="185" customFormat="1" ht="15" customHeight="1">
      <c r="A65" s="254"/>
    </row>
    <row r="66" s="185" customFormat="1" ht="15" customHeight="1">
      <c r="A66" s="254"/>
    </row>
    <row r="67" s="185" customFormat="1" ht="15" customHeight="1">
      <c r="A67" s="254"/>
    </row>
    <row r="68" s="185" customFormat="1" ht="15" customHeight="1">
      <c r="A68" s="254"/>
    </row>
    <row r="69" s="185" customFormat="1" ht="15" customHeight="1">
      <c r="A69" s="254"/>
    </row>
    <row r="70" s="185" customFormat="1" ht="15" customHeight="1">
      <c r="A70" s="254"/>
    </row>
    <row r="71" s="185" customFormat="1" ht="15" customHeight="1">
      <c r="A71" s="254"/>
    </row>
    <row r="72" s="185" customFormat="1" ht="15" customHeight="1">
      <c r="A72" s="254"/>
    </row>
    <row r="73" s="185" customFormat="1" ht="15" customHeight="1">
      <c r="A73" s="254"/>
    </row>
    <row r="74" s="185" customFormat="1" ht="15" customHeight="1">
      <c r="A74" s="254"/>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2016-08-11T19:41:01Z</cp:lastPrinted>
  <dcterms:created xsi:type="dcterms:W3CDTF">2016-08-11T19:37:42Z</dcterms:created>
  <dcterms:modified xsi:type="dcterms:W3CDTF">2016-08-11T19:46:40Z</dcterms:modified>
  <cp:category/>
  <cp:version/>
  <cp:contentType/>
  <cp:contentStatus/>
</cp:coreProperties>
</file>